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3\public\健康福祉部\介護保険課\4 介護給付係\施設一覧\"/>
    </mc:Choice>
  </mc:AlternateContent>
  <xr:revisionPtr revIDLastSave="0" documentId="13_ncr:1_{2B403C9C-B91E-4B41-AD40-17BE479FF618}" xr6:coauthVersionLast="47" xr6:coauthVersionMax="47" xr10:uidLastSave="{00000000-0000-0000-0000-000000000000}"/>
  <bookViews>
    <workbookView xWindow="-108" yWindow="-108" windowWidth="23256" windowHeight="12456" xr2:uid="{9CCDEE93-548F-4E96-A339-1762CA904A63}"/>
  </bookViews>
  <sheets>
    <sheet name="介護保険施設名簿" sheetId="2" r:id="rId1"/>
    <sheet name="データ貼付けシート" sheetId="3" state="hidden" r:id="rId2"/>
    <sheet name="DB" sheetId="1" state="hidden" r:id="rId3"/>
  </sheets>
  <externalReferences>
    <externalReference r:id="rId4"/>
  </externalReferences>
  <definedNames>
    <definedName name="_xlnm._FilterDatabase" localSheetId="0" hidden="1">介護保険施設名簿!$B$3:$B$3</definedName>
    <definedName name="_xlnm.Print_Area" localSheetId="0">介護保険施設名簿!$A$6:$G$29</definedName>
    <definedName name="サービスの種類">DB!$P$2:$Q$10</definedName>
    <definedName name="介護医療院">DB!$C$29:$J$32</definedName>
    <definedName name="介護老人福祉施設">DB!$C$2:$J$13</definedName>
    <definedName name="介護老人保健施設">DB!$C$21:$J$28</definedName>
    <definedName name="小規模多機能型居宅介護">DB!$C$62:$I$72</definedName>
    <definedName name="地域密着型介護老人福祉施設">DB!$C$14:$J$20</definedName>
    <definedName name="地域密着型特定施設入居者生活介護">DB!$C$39:$J$41</definedName>
    <definedName name="特定施設入居者生活介護">DB!$C$33:$J$38</definedName>
    <definedName name="認知症対応型共同生活介護">DB!$C$42:$J$61</definedName>
    <definedName name="複合型サービス">DB!$C$73:$I$76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6" i="3" l="1"/>
  <c r="F66" i="3"/>
  <c r="E66" i="3"/>
  <c r="G65" i="3"/>
  <c r="F65" i="3"/>
  <c r="E65" i="3"/>
  <c r="G64" i="3"/>
  <c r="F64" i="3"/>
  <c r="E63" i="3"/>
  <c r="G62" i="3"/>
  <c r="F62" i="3"/>
  <c r="E62" i="3"/>
  <c r="G61" i="3"/>
  <c r="F61" i="3"/>
  <c r="E61" i="3"/>
  <c r="G60" i="3"/>
  <c r="F60" i="3"/>
  <c r="E60" i="3"/>
  <c r="G59" i="3"/>
  <c r="F59" i="3"/>
  <c r="E59" i="3"/>
  <c r="G58" i="3"/>
  <c r="F58" i="3"/>
  <c r="E58" i="3"/>
  <c r="G57" i="3"/>
  <c r="F57" i="3"/>
  <c r="E57" i="3"/>
  <c r="G56" i="3"/>
  <c r="F56" i="3"/>
  <c r="E56" i="3"/>
  <c r="G55" i="3"/>
  <c r="F55" i="3"/>
  <c r="E55" i="3"/>
  <c r="G54" i="3"/>
  <c r="F54" i="3"/>
  <c r="E54" i="3"/>
  <c r="G53" i="3"/>
  <c r="F53" i="3"/>
  <c r="E53" i="3"/>
  <c r="G52" i="3"/>
  <c r="F52" i="3"/>
  <c r="E52" i="3"/>
  <c r="G51" i="3"/>
  <c r="F51" i="3"/>
  <c r="E51" i="3"/>
  <c r="G50" i="3"/>
  <c r="F50" i="3"/>
  <c r="E50" i="3"/>
  <c r="G49" i="3"/>
  <c r="F49" i="3"/>
  <c r="E49" i="3"/>
  <c r="G48" i="3"/>
  <c r="F48" i="3"/>
  <c r="E48" i="3"/>
  <c r="G47" i="3"/>
  <c r="F47" i="3"/>
  <c r="E47" i="3"/>
  <c r="G46" i="3"/>
  <c r="F46" i="3"/>
  <c r="E46" i="3"/>
  <c r="G45" i="3"/>
  <c r="F45" i="3"/>
  <c r="E45" i="3"/>
  <c r="G44" i="3"/>
  <c r="F44" i="3"/>
  <c r="E44" i="3"/>
  <c r="G43" i="3"/>
  <c r="F43" i="3"/>
  <c r="E43" i="3"/>
  <c r="G42" i="3"/>
  <c r="F42" i="3"/>
  <c r="E42" i="3"/>
  <c r="E41" i="3"/>
  <c r="G40" i="3"/>
  <c r="F40" i="3"/>
  <c r="E40" i="3"/>
  <c r="G39" i="3"/>
  <c r="F39" i="3"/>
  <c r="E39" i="3"/>
  <c r="G38" i="3"/>
  <c r="F38" i="3"/>
  <c r="E38" i="3"/>
  <c r="G37" i="3"/>
  <c r="F37" i="3"/>
  <c r="E37" i="3"/>
  <c r="G36" i="3"/>
  <c r="F36" i="3"/>
  <c r="E36" i="3"/>
  <c r="G35" i="3"/>
  <c r="F35" i="3"/>
  <c r="E35" i="3"/>
  <c r="G34" i="3"/>
  <c r="F34" i="3"/>
  <c r="E34" i="3"/>
  <c r="F33" i="3"/>
  <c r="E33" i="3"/>
  <c r="G32" i="3"/>
  <c r="F32" i="3"/>
  <c r="E32" i="3"/>
  <c r="F31" i="3"/>
  <c r="E31" i="3"/>
  <c r="G30" i="3"/>
  <c r="F30" i="3"/>
  <c r="E30" i="3"/>
  <c r="G29" i="3"/>
  <c r="F29" i="3"/>
  <c r="E29" i="3"/>
  <c r="G28" i="3"/>
  <c r="F28" i="3"/>
  <c r="E28" i="3"/>
  <c r="G27" i="3"/>
  <c r="F27" i="3"/>
  <c r="E27" i="3"/>
  <c r="G26" i="3"/>
  <c r="F26" i="3"/>
  <c r="E26" i="3"/>
  <c r="G25" i="3"/>
  <c r="F25" i="3"/>
  <c r="E25" i="3"/>
  <c r="G24" i="3"/>
  <c r="F24" i="3"/>
  <c r="E24" i="3"/>
  <c r="G23" i="3"/>
  <c r="F23" i="3"/>
  <c r="E23" i="3"/>
  <c r="G22" i="3"/>
  <c r="F22" i="3"/>
  <c r="E22" i="3"/>
  <c r="G21" i="3"/>
  <c r="F21" i="3"/>
  <c r="E21" i="3"/>
  <c r="G20" i="3"/>
  <c r="F20" i="3"/>
  <c r="E20" i="3"/>
  <c r="G19" i="3"/>
  <c r="F19" i="3"/>
  <c r="E19" i="3"/>
  <c r="G18" i="3"/>
  <c r="F18" i="3"/>
  <c r="E18" i="3"/>
  <c r="G17" i="3"/>
  <c r="F17" i="3"/>
  <c r="E17" i="3"/>
  <c r="G16" i="3"/>
  <c r="F16" i="3"/>
  <c r="E16" i="3"/>
  <c r="G15" i="3"/>
  <c r="F15" i="3"/>
  <c r="E15" i="3"/>
  <c r="G14" i="3"/>
  <c r="F14" i="3"/>
  <c r="E14" i="3"/>
  <c r="G13" i="3"/>
  <c r="F13" i="3"/>
  <c r="E13" i="3"/>
  <c r="G12" i="3"/>
  <c r="F12" i="3"/>
  <c r="E12" i="3"/>
  <c r="G11" i="3"/>
  <c r="F11" i="3"/>
  <c r="E11" i="3"/>
  <c r="G10" i="3"/>
  <c r="F10" i="3"/>
  <c r="E10" i="3"/>
  <c r="G9" i="3"/>
  <c r="F9" i="3"/>
  <c r="E9" i="3"/>
  <c r="G8" i="3"/>
  <c r="F8" i="3"/>
  <c r="E8" i="3"/>
  <c r="G7" i="3"/>
  <c r="F7" i="3"/>
  <c r="E7" i="3"/>
  <c r="G6" i="3"/>
  <c r="F6" i="3"/>
  <c r="E6" i="3"/>
  <c r="G5" i="3"/>
  <c r="F5" i="3"/>
  <c r="E5" i="3"/>
  <c r="G4" i="3"/>
  <c r="F4" i="3"/>
  <c r="E4" i="3"/>
  <c r="G3" i="3"/>
  <c r="F3" i="3"/>
  <c r="E3" i="3"/>
  <c r="I71" i="1"/>
  <c r="J37" i="1"/>
  <c r="I8" i="1" l="1"/>
  <c r="J8" i="1"/>
  <c r="L11" i="1"/>
  <c r="J12" i="1"/>
  <c r="J19" i="1"/>
  <c r="I20" i="1"/>
  <c r="J20" i="1"/>
  <c r="M24" i="1"/>
  <c r="J25" i="1"/>
  <c r="L26" i="1"/>
  <c r="J27" i="1"/>
  <c r="J32" i="1"/>
  <c r="I35" i="1"/>
  <c r="I44" i="1"/>
  <c r="J46" i="1"/>
  <c r="I47" i="1"/>
  <c r="J49" i="1"/>
  <c r="I52" i="1"/>
  <c r="J54" i="1"/>
  <c r="J57" i="1"/>
  <c r="I60" i="1"/>
  <c r="J61" i="1"/>
  <c r="I65" i="1"/>
  <c r="I67" i="1"/>
  <c r="I68" i="1"/>
  <c r="I70" i="1"/>
  <c r="I75" i="1"/>
  <c r="I69" i="1"/>
  <c r="I64" i="1"/>
  <c r="J59" i="1"/>
  <c r="I59" i="1"/>
  <c r="J60" i="1"/>
  <c r="I58" i="1"/>
  <c r="J56" i="1"/>
  <c r="I54" i="1"/>
  <c r="J51" i="1"/>
  <c r="I51" i="1"/>
  <c r="I49" i="1"/>
  <c r="I46" i="1"/>
  <c r="J41" i="1"/>
  <c r="I32" i="1"/>
  <c r="I27" i="1"/>
  <c r="N26" i="1"/>
  <c r="M26" i="1"/>
  <c r="I25" i="1"/>
  <c r="N24" i="1"/>
  <c r="L24" i="1"/>
  <c r="K24" i="1"/>
  <c r="J23" i="1"/>
  <c r="I23" i="1"/>
  <c r="J18" i="1"/>
  <c r="I18" i="1"/>
  <c r="J17" i="1"/>
  <c r="I17" i="1"/>
  <c r="J16" i="1"/>
  <c r="I16" i="1"/>
  <c r="J13" i="1"/>
  <c r="I12" i="1"/>
  <c r="M11" i="1"/>
  <c r="K11" i="1"/>
  <c r="J10" i="1"/>
  <c r="J9" i="1"/>
  <c r="I9" i="1"/>
  <c r="J7" i="1"/>
  <c r="I7" i="1"/>
  <c r="J6" i="1"/>
  <c r="J5" i="1"/>
  <c r="I5" i="1"/>
  <c r="I76" i="1"/>
  <c r="I57" i="1"/>
  <c r="I55" i="1"/>
  <c r="I50" i="1"/>
  <c r="J44" i="1"/>
  <c r="J31" i="1"/>
  <c r="I31" i="1"/>
  <c r="K26" i="1"/>
  <c r="I13" i="1"/>
  <c r="I6" i="1"/>
  <c r="J58" i="1"/>
  <c r="J50" i="1"/>
  <c r="I45" i="1"/>
  <c r="J38" i="1"/>
  <c r="I38" i="1"/>
  <c r="J28" i="1"/>
  <c r="I28" i="1"/>
  <c r="N11" i="1"/>
  <c r="I37" i="1"/>
  <c r="I66" i="1"/>
  <c r="I72" i="1"/>
  <c r="J55" i="1"/>
  <c r="J53" i="1"/>
  <c r="J52" i="1"/>
  <c r="I61" i="1"/>
  <c r="I56" i="1"/>
  <c r="I53" i="1"/>
  <c r="J45" i="1"/>
  <c r="J47" i="1"/>
  <c r="J48" i="1"/>
  <c r="I48" i="1"/>
  <c r="I41" i="1"/>
  <c r="J36" i="1"/>
  <c r="I36" i="1"/>
  <c r="J35" i="1"/>
  <c r="I19" i="1"/>
  <c r="I10" i="1"/>
  <c r="J4" i="1"/>
  <c r="I4" i="1"/>
  <c r="D6" i="2"/>
  <c r="K3" i="2"/>
  <c r="A6" i="2"/>
  <c r="I24" i="1" l="1"/>
  <c r="J24" i="1"/>
  <c r="I11" i="1"/>
  <c r="J26" i="1"/>
  <c r="I26" i="1"/>
  <c r="J11" i="1"/>
  <c r="F8" i="2"/>
  <c r="G8" i="2" l="1"/>
  <c r="C27" i="2"/>
  <c r="E18" i="2"/>
  <c r="B16" i="2"/>
  <c r="C32" i="2"/>
  <c r="A36" i="2"/>
  <c r="C24" i="2"/>
  <c r="F31" i="2"/>
  <c r="E36" i="2"/>
  <c r="A33" i="2"/>
  <c r="F18" i="2"/>
  <c r="D32" i="2"/>
  <c r="A34" i="2"/>
  <c r="G18" i="2"/>
  <c r="B29" i="2"/>
  <c r="E34" i="2"/>
  <c r="B18" i="2"/>
  <c r="C25" i="2"/>
  <c r="B36" i="2"/>
  <c r="E16" i="2"/>
  <c r="E12" i="2"/>
  <c r="G16" i="2"/>
  <c r="B11" i="2"/>
  <c r="F26" i="2"/>
  <c r="B14" i="2"/>
  <c r="G29" i="2"/>
  <c r="D16" i="2"/>
  <c r="G24" i="2"/>
  <c r="F25" i="2"/>
  <c r="B27" i="2"/>
  <c r="C22" i="2"/>
  <c r="E29" i="2"/>
  <c r="C17" i="2"/>
  <c r="F22" i="2"/>
  <c r="G9" i="2"/>
  <c r="C9" i="2"/>
  <c r="C31" i="2"/>
  <c r="C28" i="2"/>
  <c r="G21" i="2"/>
  <c r="A15" i="2"/>
  <c r="A31" i="2"/>
  <c r="E25" i="2"/>
  <c r="C35" i="2"/>
  <c r="F19" i="2"/>
  <c r="G28" i="2"/>
  <c r="A13" i="2"/>
  <c r="G23" i="2"/>
  <c r="D23" i="2"/>
  <c r="D13" i="2"/>
  <c r="C23" i="2"/>
  <c r="G14" i="2"/>
  <c r="A27" i="2"/>
  <c r="B26" i="2"/>
  <c r="G30" i="2"/>
  <c r="B24" i="2"/>
  <c r="G12" i="2"/>
  <c r="H31" i="2"/>
  <c r="A10" i="2"/>
  <c r="D26" i="2"/>
  <c r="G19" i="2"/>
  <c r="H30" i="2"/>
  <c r="F17" i="2"/>
  <c r="E15" i="2"/>
  <c r="D10" i="2"/>
  <c r="C12" i="2"/>
  <c r="E10" i="2"/>
  <c r="A29" i="2"/>
  <c r="F36" i="2"/>
  <c r="D12" i="2"/>
  <c r="D33" i="2"/>
  <c r="B10" i="2"/>
  <c r="E9" i="2"/>
  <c r="C16" i="2"/>
  <c r="G34" i="2"/>
  <c r="E35" i="2"/>
  <c r="E20" i="2"/>
  <c r="F24" i="2"/>
  <c r="B21" i="2"/>
  <c r="B12" i="2"/>
  <c r="A18" i="2"/>
  <c r="H32" i="2"/>
  <c r="G36" i="2"/>
  <c r="A11" i="2"/>
  <c r="B34" i="2"/>
  <c r="F32" i="2"/>
  <c r="E17" i="2"/>
  <c r="C29" i="2"/>
  <c r="A25" i="2"/>
  <c r="C14" i="2"/>
  <c r="D24" i="2"/>
  <c r="B23" i="2"/>
  <c r="C10" i="2"/>
  <c r="F9" i="2"/>
  <c r="B32" i="2"/>
  <c r="B9" i="2"/>
  <c r="D25" i="2"/>
  <c r="G32" i="2"/>
  <c r="E24" i="2"/>
  <c r="B35" i="2"/>
  <c r="F13" i="2"/>
  <c r="H33" i="2"/>
  <c r="C15" i="2"/>
  <c r="D28" i="2"/>
  <c r="B25" i="2"/>
  <c r="D34" i="2"/>
  <c r="H29" i="2"/>
  <c r="E14" i="2"/>
  <c r="B19" i="2"/>
  <c r="B15" i="2"/>
  <c r="D15" i="2"/>
  <c r="A30" i="2"/>
  <c r="F15" i="2"/>
  <c r="E13" i="2"/>
  <c r="D35" i="2"/>
  <c r="A17" i="2"/>
  <c r="A24" i="2"/>
  <c r="D31" i="2"/>
  <c r="A20" i="2"/>
  <c r="B7" i="2"/>
  <c r="A35" i="2"/>
  <c r="F10" i="2"/>
  <c r="E32" i="2"/>
  <c r="F12" i="2"/>
  <c r="D22" i="2"/>
  <c r="B33" i="2"/>
  <c r="A9" i="2"/>
  <c r="D19" i="2"/>
  <c r="B20" i="2"/>
  <c r="A12" i="2"/>
  <c r="G35" i="2"/>
  <c r="E33" i="2"/>
  <c r="C30" i="2"/>
  <c r="F35" i="2"/>
  <c r="C18" i="2"/>
  <c r="H35" i="2"/>
  <c r="A22" i="2"/>
  <c r="A19" i="2"/>
  <c r="E11" i="2"/>
  <c r="C36" i="2"/>
  <c r="G27" i="2"/>
  <c r="B28" i="2"/>
  <c r="E28" i="2"/>
  <c r="D11" i="2"/>
  <c r="D20" i="2"/>
  <c r="D27" i="2"/>
  <c r="A14" i="2"/>
  <c r="B30" i="2"/>
  <c r="G17" i="2"/>
  <c r="C13" i="2"/>
  <c r="E22" i="2"/>
  <c r="A26" i="2"/>
  <c r="E19" i="2"/>
  <c r="B22" i="2"/>
  <c r="F33" i="2"/>
  <c r="E27" i="2"/>
  <c r="D36" i="2"/>
  <c r="B31" i="2"/>
  <c r="D21" i="2"/>
  <c r="A32" i="2"/>
  <c r="C33" i="2"/>
  <c r="D14" i="2"/>
  <c r="A23" i="2"/>
  <c r="G11" i="2"/>
  <c r="C21" i="2"/>
  <c r="G20" i="2"/>
  <c r="F21" i="2"/>
  <c r="D9" i="2"/>
  <c r="G26" i="2"/>
  <c r="F28" i="2"/>
  <c r="F29" i="2"/>
  <c r="B13" i="2"/>
  <c r="E31" i="2"/>
  <c r="F20" i="2"/>
  <c r="A28" i="2"/>
  <c r="C19" i="2"/>
  <c r="F14" i="2"/>
  <c r="C20" i="2"/>
  <c r="D29" i="2"/>
  <c r="G15" i="2"/>
  <c r="E21" i="2"/>
  <c r="F34" i="2"/>
  <c r="F23" i="2"/>
  <c r="E26" i="2"/>
  <c r="A16" i="2"/>
  <c r="E30" i="2"/>
  <c r="G31" i="2"/>
  <c r="F30" i="2"/>
  <c r="G33" i="2"/>
  <c r="A21" i="2"/>
  <c r="C26" i="2"/>
  <c r="H34" i="2"/>
  <c r="H28" i="2"/>
  <c r="F11" i="2"/>
  <c r="D30" i="2"/>
  <c r="G22" i="2"/>
  <c r="C11" i="2"/>
  <c r="B17" i="2"/>
  <c r="C34" i="2"/>
  <c r="G25" i="2"/>
  <c r="D17" i="2"/>
  <c r="G10" i="2"/>
  <c r="F27" i="2"/>
  <c r="F16" i="2"/>
  <c r="D18" i="2"/>
  <c r="E23" i="2"/>
  <c r="H36" i="2"/>
  <c r="G13" i="2"/>
</calcChain>
</file>

<file path=xl/sharedStrings.xml><?xml version="1.0" encoding="utf-8"?>
<sst xmlns="http://schemas.openxmlformats.org/spreadsheetml/2006/main" count="454" uniqueCount="318">
  <si>
    <t>1</t>
  </si>
  <si>
    <t>あさひ園</t>
    <rPh sb="3" eb="4">
      <t>エン</t>
    </rPh>
    <phoneticPr fontId="1"/>
  </si>
  <si>
    <t>３５-５７５７</t>
  </si>
  <si>
    <t>(福)郷寿会</t>
    <rPh sb="1" eb="2">
      <t>フク</t>
    </rPh>
    <rPh sb="3" eb="4">
      <t>ゴウ</t>
    </rPh>
    <rPh sb="4" eb="5">
      <t>ジュ</t>
    </rPh>
    <rPh sb="5" eb="6">
      <t>カイ</t>
    </rPh>
    <phoneticPr fontId="1"/>
  </si>
  <si>
    <t>2</t>
  </si>
  <si>
    <t>行楽園</t>
    <rPh sb="0" eb="2">
      <t>コウラク</t>
    </rPh>
    <rPh sb="2" eb="3">
      <t>エン</t>
    </rPh>
    <phoneticPr fontId="1"/>
  </si>
  <si>
    <t>３８-２０１１</t>
  </si>
  <si>
    <t>(福)敬愛会</t>
    <rPh sb="1" eb="2">
      <t>フク</t>
    </rPh>
    <rPh sb="3" eb="5">
      <t>ケイアイ</t>
    </rPh>
    <rPh sb="5" eb="6">
      <t>カイ</t>
    </rPh>
    <phoneticPr fontId="1"/>
  </si>
  <si>
    <t>3</t>
  </si>
  <si>
    <t>すずらんの里</t>
    <rPh sb="5" eb="6">
      <t>サト</t>
    </rPh>
    <phoneticPr fontId="1"/>
  </si>
  <si>
    <t>３９-７５１１</t>
  </si>
  <si>
    <t>(福)天龍会</t>
    <rPh sb="1" eb="2">
      <t>フク</t>
    </rPh>
    <rPh sb="3" eb="5">
      <t>テンリュウ</t>
    </rPh>
    <rPh sb="5" eb="6">
      <t>カイ</t>
    </rPh>
    <phoneticPr fontId="1"/>
  </si>
  <si>
    <t>4</t>
  </si>
  <si>
    <t>ま心苑</t>
    <rPh sb="1" eb="2">
      <t>ココロ</t>
    </rPh>
    <rPh sb="2" eb="3">
      <t>エン</t>
    </rPh>
    <phoneticPr fontId="1"/>
  </si>
  <si>
    <t>３１-７６００</t>
  </si>
  <si>
    <t>(福)ま心苑会</t>
    <rPh sb="1" eb="2">
      <t>フク</t>
    </rPh>
    <rPh sb="4" eb="5">
      <t>ココロ</t>
    </rPh>
    <rPh sb="5" eb="6">
      <t>エン</t>
    </rPh>
    <rPh sb="6" eb="7">
      <t>カイ</t>
    </rPh>
    <phoneticPr fontId="1"/>
  </si>
  <si>
    <t>5</t>
  </si>
  <si>
    <t>みやび園</t>
    <rPh sb="3" eb="4">
      <t>エン</t>
    </rPh>
    <phoneticPr fontId="1"/>
  </si>
  <si>
    <t>３２-００８８</t>
  </si>
  <si>
    <t>(福)松高福祉会</t>
    <rPh sb="1" eb="2">
      <t>フク</t>
    </rPh>
    <rPh sb="3" eb="4">
      <t>マツ</t>
    </rPh>
    <rPh sb="4" eb="5">
      <t>タカ</t>
    </rPh>
    <rPh sb="5" eb="7">
      <t>フクシ</t>
    </rPh>
    <rPh sb="7" eb="8">
      <t>カイ</t>
    </rPh>
    <phoneticPr fontId="1"/>
  </si>
  <si>
    <t>6</t>
  </si>
  <si>
    <t>坂本の里一灯苑</t>
    <rPh sb="0" eb="2">
      <t>サカモト</t>
    </rPh>
    <rPh sb="3" eb="4">
      <t>サト</t>
    </rPh>
    <rPh sb="4" eb="6">
      <t>イットウ</t>
    </rPh>
    <rPh sb="6" eb="7">
      <t>ソノ</t>
    </rPh>
    <phoneticPr fontId="1"/>
  </si>
  <si>
    <t>５３-７２７７</t>
  </si>
  <si>
    <t>(福)川岳福祉会</t>
    <rPh sb="1" eb="2">
      <t>フク</t>
    </rPh>
    <rPh sb="3" eb="4">
      <t>カワ</t>
    </rPh>
    <rPh sb="4" eb="5">
      <t>ガク</t>
    </rPh>
    <rPh sb="5" eb="7">
      <t>フクシ</t>
    </rPh>
    <rPh sb="7" eb="8">
      <t>カイ</t>
    </rPh>
    <phoneticPr fontId="1"/>
  </si>
  <si>
    <t>7</t>
  </si>
  <si>
    <t>康和苑</t>
    <rPh sb="0" eb="2">
      <t>コウワ</t>
    </rPh>
    <rPh sb="2" eb="3">
      <t>エン</t>
    </rPh>
    <phoneticPr fontId="1"/>
  </si>
  <si>
    <t>４６-１１４４</t>
  </si>
  <si>
    <t>(福)康和福祉会</t>
    <rPh sb="1" eb="2">
      <t>フク</t>
    </rPh>
    <rPh sb="3" eb="5">
      <t>コウワ</t>
    </rPh>
    <rPh sb="5" eb="7">
      <t>フクシ</t>
    </rPh>
    <rPh sb="7" eb="8">
      <t>カイ</t>
    </rPh>
    <phoneticPr fontId="1"/>
  </si>
  <si>
    <t>8</t>
  </si>
  <si>
    <t>安寿の里</t>
    <rPh sb="0" eb="2">
      <t>アンジュ</t>
    </rPh>
    <rPh sb="3" eb="4">
      <t>サト</t>
    </rPh>
    <phoneticPr fontId="1"/>
  </si>
  <si>
    <t>５３-２１００</t>
  </si>
  <si>
    <t>(福)至誠会</t>
    <rPh sb="1" eb="2">
      <t>フク</t>
    </rPh>
    <rPh sb="3" eb="4">
      <t>シ</t>
    </rPh>
    <rPh sb="4" eb="5">
      <t>セイ</t>
    </rPh>
    <rPh sb="5" eb="6">
      <t>カイ</t>
    </rPh>
    <phoneticPr fontId="1"/>
  </si>
  <si>
    <t>9</t>
  </si>
  <si>
    <t>ひかわの里</t>
    <rPh sb="4" eb="5">
      <t>サト</t>
    </rPh>
    <phoneticPr fontId="1"/>
  </si>
  <si>
    <t>６５-３１００</t>
  </si>
  <si>
    <t>(福)東泉会</t>
    <rPh sb="1" eb="2">
      <t>フク</t>
    </rPh>
    <rPh sb="3" eb="4">
      <t>ヒガシ</t>
    </rPh>
    <rPh sb="4" eb="5">
      <t>イズミ</t>
    </rPh>
    <rPh sb="5" eb="6">
      <t>カイ</t>
    </rPh>
    <phoneticPr fontId="1"/>
  </si>
  <si>
    <t>みなみ園</t>
    <rPh sb="3" eb="4">
      <t>エン</t>
    </rPh>
    <phoneticPr fontId="1"/>
  </si>
  <si>
    <t>日奈久塩南町54</t>
    <rPh sb="0" eb="3">
      <t>ヒナグ</t>
    </rPh>
    <rPh sb="4" eb="6">
      <t>ミナミマチ</t>
    </rPh>
    <phoneticPr fontId="1"/>
  </si>
  <si>
    <t>３８－３７３０</t>
  </si>
  <si>
    <r>
      <t xml:space="preserve">【　介 護 保 険 に よ る 施 設 </t>
    </r>
    <r>
      <rPr>
        <b/>
        <sz val="12"/>
        <rFont val="ＭＳ Ｐゴシック"/>
        <family val="3"/>
        <charset val="128"/>
      </rPr>
      <t>（介護の認定が必要）　】　　</t>
    </r>
    <r>
      <rPr>
        <b/>
        <sz val="11"/>
        <rFont val="ＭＳ Ｐゴシック"/>
        <family val="3"/>
        <charset val="128"/>
      </rPr>
      <t>※お申込みは各事業者へ</t>
    </r>
    <rPh sb="2" eb="3">
      <t>スケ</t>
    </rPh>
    <rPh sb="4" eb="5">
      <t>ユズル</t>
    </rPh>
    <rPh sb="6" eb="7">
      <t>ホ</t>
    </rPh>
    <rPh sb="8" eb="9">
      <t>ケン</t>
    </rPh>
    <rPh sb="16" eb="17">
      <t>シ</t>
    </rPh>
    <rPh sb="18" eb="19">
      <t>セツ</t>
    </rPh>
    <rPh sb="21" eb="23">
      <t>カイゴ</t>
    </rPh>
    <rPh sb="24" eb="26">
      <t>ニンテイ</t>
    </rPh>
    <rPh sb="27" eb="29">
      <t>ヒツヨウ</t>
    </rPh>
    <rPh sb="36" eb="37">
      <t>モウ</t>
    </rPh>
    <rPh sb="37" eb="38">
      <t>コ</t>
    </rPh>
    <rPh sb="40" eb="41">
      <t>カク</t>
    </rPh>
    <rPh sb="41" eb="44">
      <t>ジギョウシャ</t>
    </rPh>
    <phoneticPr fontId="7"/>
  </si>
  <si>
    <t>施設の名称</t>
    <rPh sb="0" eb="2">
      <t>シセツ</t>
    </rPh>
    <rPh sb="3" eb="5">
      <t>メイショウ</t>
    </rPh>
    <phoneticPr fontId="7"/>
  </si>
  <si>
    <t>住所（八代市）</t>
    <rPh sb="0" eb="2">
      <t>ジュウショ</t>
    </rPh>
    <rPh sb="3" eb="6">
      <t>ヤツシロシ</t>
    </rPh>
    <phoneticPr fontId="7"/>
  </si>
  <si>
    <t>電話番号</t>
    <rPh sb="0" eb="2">
      <t>デンワ</t>
    </rPh>
    <rPh sb="2" eb="4">
      <t>バンゴウ</t>
    </rPh>
    <phoneticPr fontId="7"/>
  </si>
  <si>
    <t>法人名</t>
    <rPh sb="0" eb="2">
      <t>ホウジン</t>
    </rPh>
    <rPh sb="2" eb="3">
      <t>メイ</t>
    </rPh>
    <phoneticPr fontId="7"/>
  </si>
  <si>
    <t>定員</t>
    <rPh sb="0" eb="2">
      <t>テイイン</t>
    </rPh>
    <phoneticPr fontId="7"/>
  </si>
  <si>
    <t>現入所者数</t>
    <rPh sb="0" eb="1">
      <t>ゲン</t>
    </rPh>
    <rPh sb="1" eb="4">
      <t>ニュウショシャ</t>
    </rPh>
    <rPh sb="4" eb="5">
      <t>スウ</t>
    </rPh>
    <phoneticPr fontId="7"/>
  </si>
  <si>
    <t>入所待機者数</t>
    <rPh sb="0" eb="2">
      <t>ニュウショ</t>
    </rPh>
    <rPh sb="2" eb="5">
      <t>タイキシャ</t>
    </rPh>
    <rPh sb="5" eb="6">
      <t>スウ</t>
    </rPh>
    <phoneticPr fontId="7"/>
  </si>
  <si>
    <t>(福)敬愛会</t>
    <rPh sb="1" eb="2">
      <t>フク</t>
    </rPh>
    <rPh sb="3" eb="5">
      <t>ケイアイ</t>
    </rPh>
    <rPh sb="5" eb="6">
      <t>カイ</t>
    </rPh>
    <phoneticPr fontId="7"/>
  </si>
  <si>
    <t>(福)天龍会</t>
    <rPh sb="1" eb="2">
      <t>フク</t>
    </rPh>
    <rPh sb="3" eb="5">
      <t>テンリュウ</t>
    </rPh>
    <rPh sb="5" eb="6">
      <t>カイ</t>
    </rPh>
    <phoneticPr fontId="7"/>
  </si>
  <si>
    <t>(福)ま心苑会</t>
    <rPh sb="1" eb="2">
      <t>フク</t>
    </rPh>
    <rPh sb="4" eb="5">
      <t>ココロ</t>
    </rPh>
    <rPh sb="5" eb="6">
      <t>エン</t>
    </rPh>
    <rPh sb="6" eb="7">
      <t>カイ</t>
    </rPh>
    <phoneticPr fontId="7"/>
  </si>
  <si>
    <t>(福)東泉会</t>
    <rPh sb="1" eb="2">
      <t>フク</t>
    </rPh>
    <rPh sb="3" eb="4">
      <t>ヒガシ</t>
    </rPh>
    <rPh sb="4" eb="5">
      <t>イズミ</t>
    </rPh>
    <rPh sb="5" eb="6">
      <t>カイ</t>
    </rPh>
    <phoneticPr fontId="7"/>
  </si>
  <si>
    <t>希望</t>
    <rPh sb="0" eb="2">
      <t>キボウ</t>
    </rPh>
    <phoneticPr fontId="7"/>
  </si>
  <si>
    <t>(福）龍峯会</t>
    <rPh sb="1" eb="2">
      <t>フク</t>
    </rPh>
    <rPh sb="3" eb="4">
      <t>リュウ</t>
    </rPh>
    <rPh sb="4" eb="5">
      <t>ホウ</t>
    </rPh>
    <rPh sb="5" eb="6">
      <t>カイ</t>
    </rPh>
    <phoneticPr fontId="7"/>
  </si>
  <si>
    <t>八代草</t>
    <rPh sb="0" eb="2">
      <t>ヤツシロ</t>
    </rPh>
    <rPh sb="2" eb="3">
      <t>クサ</t>
    </rPh>
    <phoneticPr fontId="7"/>
  </si>
  <si>
    <t>(福）平成苑</t>
    <rPh sb="1" eb="2">
      <t>フク</t>
    </rPh>
    <rPh sb="3" eb="5">
      <t>ヘイセイ</t>
    </rPh>
    <rPh sb="5" eb="6">
      <t>エン</t>
    </rPh>
    <phoneticPr fontId="7"/>
  </si>
  <si>
    <t>キャッスル麦島</t>
    <rPh sb="5" eb="7">
      <t>ムギシマ</t>
    </rPh>
    <phoneticPr fontId="7"/>
  </si>
  <si>
    <t>(福）八代愛育会</t>
    <rPh sb="1" eb="2">
      <t>フク</t>
    </rPh>
    <rPh sb="3" eb="5">
      <t>ヤツシロ</t>
    </rPh>
    <rPh sb="5" eb="7">
      <t>アイイク</t>
    </rPh>
    <rPh sb="7" eb="8">
      <t>カイ</t>
    </rPh>
    <phoneticPr fontId="7"/>
  </si>
  <si>
    <t>サテライト　安寿の里</t>
    <rPh sb="6" eb="8">
      <t>アンジュ</t>
    </rPh>
    <rPh sb="9" eb="10">
      <t>サト</t>
    </rPh>
    <phoneticPr fontId="7"/>
  </si>
  <si>
    <t>あさひ園みやじ</t>
    <rPh sb="3" eb="4">
      <t>エン</t>
    </rPh>
    <phoneticPr fontId="7"/>
  </si>
  <si>
    <t>宮地町169-1</t>
    <rPh sb="0" eb="3">
      <t>ミヤジマチ</t>
    </rPh>
    <phoneticPr fontId="7"/>
  </si>
  <si>
    <t>(福) 郷寿会</t>
    <rPh sb="4" eb="6">
      <t>キョウジュ</t>
    </rPh>
    <rPh sb="6" eb="7">
      <t>カイ</t>
    </rPh>
    <phoneticPr fontId="7"/>
  </si>
  <si>
    <t>【 介護老人保健施設 】</t>
    <rPh sb="2" eb="4">
      <t>カイゴ</t>
    </rPh>
    <rPh sb="4" eb="6">
      <t>ロウジン</t>
    </rPh>
    <rPh sb="6" eb="8">
      <t>ホケン</t>
    </rPh>
    <rPh sb="8" eb="10">
      <t>シセツ</t>
    </rPh>
    <phoneticPr fontId="7"/>
  </si>
  <si>
    <t>皇寿園</t>
    <rPh sb="0" eb="1">
      <t>コウ</t>
    </rPh>
    <rPh sb="1" eb="2">
      <t>ジュ</t>
    </rPh>
    <rPh sb="2" eb="3">
      <t>エン</t>
    </rPh>
    <phoneticPr fontId="7"/>
  </si>
  <si>
    <t>３３-５５４５</t>
  </si>
  <si>
    <t>(医)初友会</t>
    <rPh sb="1" eb="2">
      <t>イ</t>
    </rPh>
    <rPh sb="3" eb="4">
      <t>ショ</t>
    </rPh>
    <rPh sb="4" eb="6">
      <t>ユウカイ</t>
    </rPh>
    <phoneticPr fontId="7"/>
  </si>
  <si>
    <t>向春苑</t>
    <rPh sb="0" eb="2">
      <t>コウシュン</t>
    </rPh>
    <rPh sb="2" eb="3">
      <t>エン</t>
    </rPh>
    <phoneticPr fontId="7"/>
  </si>
  <si>
    <t>３３-８６６０</t>
  </si>
  <si>
    <t>(福)権現福祉会</t>
    <rPh sb="1" eb="2">
      <t>フク</t>
    </rPh>
    <rPh sb="3" eb="5">
      <t>ゴンゲン</t>
    </rPh>
    <rPh sb="5" eb="7">
      <t>フクシ</t>
    </rPh>
    <rPh sb="7" eb="8">
      <t>カイ</t>
    </rPh>
    <phoneticPr fontId="7"/>
  </si>
  <si>
    <t>リハリート桜十字八代</t>
    <rPh sb="5" eb="8">
      <t>サクラジュウジ</t>
    </rPh>
    <rPh sb="8" eb="10">
      <t>ヤツシロ</t>
    </rPh>
    <phoneticPr fontId="7"/>
  </si>
  <si>
    <t>３３-８８８０</t>
  </si>
  <si>
    <t>(医)八代桜十字</t>
    <rPh sb="1" eb="2">
      <t>イ</t>
    </rPh>
    <rPh sb="3" eb="5">
      <t>ヤツシロ</t>
    </rPh>
    <rPh sb="5" eb="8">
      <t>サクラジュウジ</t>
    </rPh>
    <phoneticPr fontId="7"/>
  </si>
  <si>
    <t>３７-３７３７</t>
  </si>
  <si>
    <t>(医)カジオ会</t>
    <rPh sb="1" eb="2">
      <t>イ</t>
    </rPh>
    <rPh sb="6" eb="7">
      <t>カイ</t>
    </rPh>
    <phoneticPr fontId="7"/>
  </si>
  <si>
    <t>ﾊﾋﾟﾈｽｹｱ日南</t>
    <rPh sb="7" eb="9">
      <t>ニチナン</t>
    </rPh>
    <phoneticPr fontId="7"/>
  </si>
  <si>
    <t>３８-０７００</t>
  </si>
  <si>
    <t>かがみ苑</t>
    <rPh sb="3" eb="4">
      <t>エン</t>
    </rPh>
    <phoneticPr fontId="7"/>
  </si>
  <si>
    <t>３０-４０００</t>
  </si>
  <si>
    <t>(医)司会</t>
    <rPh sb="1" eb="2">
      <t>イ</t>
    </rPh>
    <rPh sb="3" eb="5">
      <t>シカイ</t>
    </rPh>
    <phoneticPr fontId="7"/>
  </si>
  <si>
    <t>【介護医療院】</t>
    <rPh sb="1" eb="3">
      <t>カイゴ</t>
    </rPh>
    <rPh sb="3" eb="5">
      <t>イリョウ</t>
    </rPh>
    <rPh sb="5" eb="6">
      <t>イン</t>
    </rPh>
    <phoneticPr fontId="7"/>
  </si>
  <si>
    <t>八代敬仁病院介護医療院</t>
    <rPh sb="0" eb="2">
      <t>ヤツシロ</t>
    </rPh>
    <rPh sb="2" eb="3">
      <t>ケイ</t>
    </rPh>
    <rPh sb="3" eb="4">
      <t>ジン</t>
    </rPh>
    <rPh sb="4" eb="6">
      <t>ビョウイン</t>
    </rPh>
    <rPh sb="6" eb="8">
      <t>カイゴ</t>
    </rPh>
    <rPh sb="8" eb="10">
      <t>イリョウ</t>
    </rPh>
    <rPh sb="10" eb="11">
      <t>イン</t>
    </rPh>
    <phoneticPr fontId="7"/>
  </si>
  <si>
    <t>３４-７９１１</t>
  </si>
  <si>
    <t>(医)敬仁会</t>
    <rPh sb="1" eb="2">
      <t>イ</t>
    </rPh>
    <rPh sb="3" eb="4">
      <t>ケイ</t>
    </rPh>
    <rPh sb="4" eb="5">
      <t>ジン</t>
    </rPh>
    <rPh sb="5" eb="6">
      <t>カイ</t>
    </rPh>
    <phoneticPr fontId="7"/>
  </si>
  <si>
    <t>平成病院</t>
    <rPh sb="0" eb="2">
      <t>ヘイセイ</t>
    </rPh>
    <rPh sb="2" eb="4">
      <t>ビョウイン</t>
    </rPh>
    <phoneticPr fontId="7"/>
  </si>
  <si>
    <t>３２-８１７１</t>
  </si>
  <si>
    <t>(医)平成会</t>
    <rPh sb="1" eb="2">
      <t>イ</t>
    </rPh>
    <rPh sb="3" eb="5">
      <t>ヘイセイ</t>
    </rPh>
    <rPh sb="5" eb="6">
      <t>カイ</t>
    </rPh>
    <phoneticPr fontId="7"/>
  </si>
  <si>
    <t>【 特定施設入居者生活介護 】</t>
    <rPh sb="2" eb="4">
      <t>トクテイ</t>
    </rPh>
    <rPh sb="4" eb="6">
      <t>シセツ</t>
    </rPh>
    <rPh sb="6" eb="8">
      <t>ニュウキョ</t>
    </rPh>
    <rPh sb="8" eb="9">
      <t>シャ</t>
    </rPh>
    <rPh sb="9" eb="11">
      <t>セイカツ</t>
    </rPh>
    <rPh sb="11" eb="13">
      <t>カイゴ</t>
    </rPh>
    <phoneticPr fontId="7"/>
  </si>
  <si>
    <t>３７-３０３７</t>
  </si>
  <si>
    <t>(株)HC.ﾌﾞﾛｯｻﾑｽﾞ</t>
    <rPh sb="1" eb="2">
      <t>カブ</t>
    </rPh>
    <phoneticPr fontId="7"/>
  </si>
  <si>
    <t>グッドライフ本町</t>
    <rPh sb="6" eb="8">
      <t>ホンマチ</t>
    </rPh>
    <phoneticPr fontId="7"/>
  </si>
  <si>
    <t>３０-８１８１</t>
  </si>
  <si>
    <t>(医)明朋会</t>
    <rPh sb="1" eb="2">
      <t>イ</t>
    </rPh>
    <rPh sb="3" eb="4">
      <t>メイ</t>
    </rPh>
    <rPh sb="4" eb="5">
      <t>ホウ</t>
    </rPh>
    <rPh sb="5" eb="6">
      <t>カイ</t>
    </rPh>
    <phoneticPr fontId="7"/>
  </si>
  <si>
    <t>【 認知症対応型共同生活介護　（グループホーム） 】</t>
    <rPh sb="2" eb="4">
      <t>ニンチ</t>
    </rPh>
    <rPh sb="4" eb="5">
      <t>ショウ</t>
    </rPh>
    <rPh sb="5" eb="8">
      <t>タイオウガタ</t>
    </rPh>
    <rPh sb="8" eb="10">
      <t>キョウドウ</t>
    </rPh>
    <rPh sb="10" eb="12">
      <t>セイカツ</t>
    </rPh>
    <rPh sb="12" eb="14">
      <t>カイゴ</t>
    </rPh>
    <phoneticPr fontId="7"/>
  </si>
  <si>
    <t>３０-８９５２</t>
  </si>
  <si>
    <t>(有)あい</t>
    <rPh sb="1" eb="2">
      <t>ユウ</t>
    </rPh>
    <phoneticPr fontId="7"/>
  </si>
  <si>
    <t>ｸﾞﾙｰﾌﾟﾎｰﾑま心</t>
    <rPh sb="10" eb="11">
      <t>ココロ</t>
    </rPh>
    <phoneticPr fontId="7"/>
  </si>
  <si>
    <t>ｸﾞﾙｰﾌﾟﾎｰﾑ清陽</t>
    <rPh sb="9" eb="10">
      <t>セイ</t>
    </rPh>
    <rPh sb="10" eb="11">
      <t>ヨウ</t>
    </rPh>
    <phoneticPr fontId="7"/>
  </si>
  <si>
    <t>３５-０６７８</t>
  </si>
  <si>
    <t>ｸﾞﾙｰﾌﾟﾎｰﾑ神苑</t>
    <rPh sb="9" eb="11">
      <t>シンエン</t>
    </rPh>
    <phoneticPr fontId="7"/>
  </si>
  <si>
    <t>３２-５５００</t>
  </si>
  <si>
    <t>(有)神苑</t>
    <rPh sb="1" eb="2">
      <t>ユウ</t>
    </rPh>
    <rPh sb="3" eb="5">
      <t>シンエン</t>
    </rPh>
    <phoneticPr fontId="7"/>
  </si>
  <si>
    <t>ｸﾞﾙｰﾌﾟﾎｰﾑ氷川</t>
    <rPh sb="9" eb="11">
      <t>ヒカワ</t>
    </rPh>
    <phoneticPr fontId="7"/>
  </si>
  <si>
    <t>６５-３１０１</t>
  </si>
  <si>
    <t>５２-８１５１</t>
  </si>
  <si>
    <t>（有）ウェルフェアファーム</t>
    <rPh sb="1" eb="2">
      <t>ユウ</t>
    </rPh>
    <phoneticPr fontId="7"/>
  </si>
  <si>
    <t>ｸﾞﾙｰﾌﾟﾎｰﾑうやなぎの杜</t>
    <rPh sb="14" eb="15">
      <t>モリ</t>
    </rPh>
    <phoneticPr fontId="7"/>
  </si>
  <si>
    <t>(NPO)八竜会</t>
    <rPh sb="5" eb="7">
      <t>ハチリュウ</t>
    </rPh>
    <rPh sb="7" eb="8">
      <t>カイ</t>
    </rPh>
    <phoneticPr fontId="7"/>
  </si>
  <si>
    <t>ｸﾞﾙｰﾌﾟﾎｰﾑ福寿荘</t>
    <rPh sb="9" eb="11">
      <t>フクジュ</t>
    </rPh>
    <rPh sb="11" eb="12">
      <t>ソウ</t>
    </rPh>
    <phoneticPr fontId="7"/>
  </si>
  <si>
    <t>３９-６１００</t>
  </si>
  <si>
    <t>(有)福寿荘</t>
    <rPh sb="1" eb="2">
      <t>ユウ</t>
    </rPh>
    <rPh sb="3" eb="5">
      <t>フクジュ</t>
    </rPh>
    <rPh sb="5" eb="6">
      <t>ソウ</t>
    </rPh>
    <phoneticPr fontId="7"/>
  </si>
  <si>
    <t>ｸﾞﾙｰﾌﾟﾎｰﾑきずなの郷</t>
    <rPh sb="13" eb="14">
      <t>サト</t>
    </rPh>
    <phoneticPr fontId="7"/>
  </si>
  <si>
    <t>３５-９８８０</t>
  </si>
  <si>
    <t>(有)ラポール新世園</t>
    <rPh sb="1" eb="2">
      <t>ユウ</t>
    </rPh>
    <rPh sb="7" eb="10">
      <t>シンセイエン</t>
    </rPh>
    <phoneticPr fontId="7"/>
  </si>
  <si>
    <t>ｸﾞﾙｰﾌﾟﾎｰﾑだいふくの杜</t>
    <rPh sb="14" eb="15">
      <t>モリ</t>
    </rPh>
    <phoneticPr fontId="7"/>
  </si>
  <si>
    <t>ｸﾞﾙｰﾌﾟﾎｰﾑ清陽「すえひろ」</t>
    <rPh sb="9" eb="10">
      <t>セイ</t>
    </rPh>
    <rPh sb="10" eb="11">
      <t>ヨウ</t>
    </rPh>
    <phoneticPr fontId="7"/>
  </si>
  <si>
    <t>ｸﾞﾙｰﾌﾟﾎｰﾑ｢ｸﾞﾘｰﾝｺｰﾌﾟほのか・八代」</t>
    <rPh sb="23" eb="25">
      <t>ヤツシロ</t>
    </rPh>
    <phoneticPr fontId="7"/>
  </si>
  <si>
    <t>（福）グリーンコープ</t>
    <rPh sb="1" eb="2">
      <t>フク</t>
    </rPh>
    <phoneticPr fontId="7"/>
  </si>
  <si>
    <t>（医）明佑会</t>
    <rPh sb="1" eb="2">
      <t>イ</t>
    </rPh>
    <rPh sb="3" eb="4">
      <t>メイ</t>
    </rPh>
    <rPh sb="4" eb="5">
      <t>ユウ</t>
    </rPh>
    <rPh sb="5" eb="6">
      <t>カイ</t>
    </rPh>
    <phoneticPr fontId="7"/>
  </si>
  <si>
    <t>ｸﾞﾙｰﾌﾟﾎｰﾑ清流</t>
    <rPh sb="9" eb="10">
      <t>セイ</t>
    </rPh>
    <rPh sb="10" eb="11">
      <t>リュウ</t>
    </rPh>
    <phoneticPr fontId="7"/>
  </si>
  <si>
    <t>（株）大渕産業</t>
    <rPh sb="1" eb="2">
      <t>カブ</t>
    </rPh>
    <rPh sb="3" eb="5">
      <t>オオフチ</t>
    </rPh>
    <rPh sb="5" eb="7">
      <t>サンギョウ</t>
    </rPh>
    <phoneticPr fontId="7"/>
  </si>
  <si>
    <t>ｸﾞﾙｰﾌﾟﾎｰﾑしあわせの里</t>
    <rPh sb="14" eb="15">
      <t>サト</t>
    </rPh>
    <phoneticPr fontId="7"/>
  </si>
  <si>
    <t>（福）川岳福祉会</t>
    <rPh sb="1" eb="2">
      <t>フク</t>
    </rPh>
    <rPh sb="3" eb="4">
      <t>カワ</t>
    </rPh>
    <rPh sb="4" eb="5">
      <t>タケ</t>
    </rPh>
    <rPh sb="5" eb="7">
      <t>フクシ</t>
    </rPh>
    <rPh sb="7" eb="8">
      <t>カイ</t>
    </rPh>
    <phoneticPr fontId="7"/>
  </si>
  <si>
    <t>ｸﾞﾙｰﾌﾟﾎｰﾑ清風</t>
    <rPh sb="9" eb="10">
      <t>セイ</t>
    </rPh>
    <rPh sb="10" eb="11">
      <t>カゼ</t>
    </rPh>
    <phoneticPr fontId="7"/>
  </si>
  <si>
    <t>（株）大渕産業</t>
  </si>
  <si>
    <t>ｸﾞﾙｰﾌﾟﾎｰﾑ清花</t>
    <rPh sb="9" eb="10">
      <t>セイ</t>
    </rPh>
    <rPh sb="10" eb="11">
      <t>ハナ</t>
    </rPh>
    <phoneticPr fontId="7"/>
  </si>
  <si>
    <t>郡築一番町103番9</t>
    <rPh sb="0" eb="2">
      <t>グンチク</t>
    </rPh>
    <rPh sb="2" eb="4">
      <t>イチバン</t>
    </rPh>
    <rPh sb="4" eb="5">
      <t>マチ</t>
    </rPh>
    <rPh sb="8" eb="9">
      <t>バン</t>
    </rPh>
    <phoneticPr fontId="7"/>
  </si>
  <si>
    <t>【 小規模多機能型居宅介護 】</t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7"/>
  </si>
  <si>
    <t>４６-１７９０</t>
  </si>
  <si>
    <t>(有)キッポー</t>
    <rPh sb="1" eb="2">
      <t>ユウ</t>
    </rPh>
    <phoneticPr fontId="7"/>
  </si>
  <si>
    <t>憩いの家　楽しみ</t>
    <rPh sb="0" eb="1">
      <t>イコ</t>
    </rPh>
    <rPh sb="3" eb="4">
      <t>イエ</t>
    </rPh>
    <rPh sb="5" eb="6">
      <t>タノ</t>
    </rPh>
    <phoneticPr fontId="7"/>
  </si>
  <si>
    <t>３５-１６１６</t>
  </si>
  <si>
    <t>(福)二見中央福祉会</t>
    <rPh sb="1" eb="2">
      <t>フク</t>
    </rPh>
    <rPh sb="3" eb="5">
      <t>フタミ</t>
    </rPh>
    <rPh sb="5" eb="7">
      <t>チュウオウ</t>
    </rPh>
    <rPh sb="7" eb="9">
      <t>フクシ</t>
    </rPh>
    <rPh sb="9" eb="10">
      <t>カイ</t>
    </rPh>
    <phoneticPr fontId="7"/>
  </si>
  <si>
    <t>木もれびの家</t>
    <rPh sb="0" eb="1">
      <t>キ</t>
    </rPh>
    <rPh sb="5" eb="6">
      <t>イエ</t>
    </rPh>
    <phoneticPr fontId="7"/>
  </si>
  <si>
    <t>６５-３０１１</t>
  </si>
  <si>
    <t>なごみの広場</t>
    <rPh sb="4" eb="6">
      <t>ヒロバ</t>
    </rPh>
    <phoneticPr fontId="7"/>
  </si>
  <si>
    <t>豊原下町4115番地</t>
    <rPh sb="0" eb="4">
      <t>ブイワラシモマチ</t>
    </rPh>
    <rPh sb="8" eb="10">
      <t>バンチ</t>
    </rPh>
    <phoneticPr fontId="7"/>
  </si>
  <si>
    <t>３５-０１１２</t>
  </si>
  <si>
    <t>３３-２０３４</t>
  </si>
  <si>
    <t>(株)ヒューマンケアブロッサムズ</t>
    <rPh sb="1" eb="2">
      <t>カブ</t>
    </rPh>
    <phoneticPr fontId="7"/>
  </si>
  <si>
    <t>小規模多機能ホームこうだ</t>
    <rPh sb="0" eb="3">
      <t>ショウキボ</t>
    </rPh>
    <rPh sb="3" eb="6">
      <t>タキノウ</t>
    </rPh>
    <phoneticPr fontId="7"/>
  </si>
  <si>
    <t>３５-１５６６</t>
  </si>
  <si>
    <t>桃の花</t>
    <rPh sb="0" eb="1">
      <t>モモ</t>
    </rPh>
    <rPh sb="2" eb="3">
      <t>ハナ</t>
    </rPh>
    <phoneticPr fontId="7"/>
  </si>
  <si>
    <t>５２-００１２</t>
  </si>
  <si>
    <t>小規模多機能型居宅介護　紗綾（休止中）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2" eb="13">
      <t>サ</t>
    </rPh>
    <rPh sb="13" eb="14">
      <t>アヤ</t>
    </rPh>
    <rPh sb="15" eb="18">
      <t>キュウシチュウ</t>
    </rPh>
    <phoneticPr fontId="7"/>
  </si>
  <si>
    <t>６７-２８８８</t>
  </si>
  <si>
    <t>小規模多機能ホーム　ブロッサムⅡ</t>
    <rPh sb="0" eb="6">
      <t>ショウキボタキノウ</t>
    </rPh>
    <phoneticPr fontId="7"/>
  </si>
  <si>
    <t>郡築３番町81-1</t>
    <rPh sb="0" eb="2">
      <t>グンチク</t>
    </rPh>
    <rPh sb="3" eb="5">
      <t>バンチョウ</t>
    </rPh>
    <phoneticPr fontId="7"/>
  </si>
  <si>
    <t>　【 複合型サービス 】</t>
    <rPh sb="3" eb="6">
      <t>フクゴウガタ</t>
    </rPh>
    <phoneticPr fontId="7"/>
  </si>
  <si>
    <t>複合型サービス西王母</t>
    <rPh sb="0" eb="3">
      <t>フクゴウガタ</t>
    </rPh>
    <rPh sb="7" eb="8">
      <t>ニシ</t>
    </rPh>
    <rPh sb="8" eb="9">
      <t>オウ</t>
    </rPh>
    <rPh sb="9" eb="10">
      <t>ハハ</t>
    </rPh>
    <phoneticPr fontId="7"/>
  </si>
  <si>
    <t>セントケア看護小規模八代</t>
    <rPh sb="5" eb="7">
      <t>カンゴ</t>
    </rPh>
    <rPh sb="7" eb="10">
      <t>ショウキボ</t>
    </rPh>
    <rPh sb="10" eb="12">
      <t>ヤツシロ</t>
    </rPh>
    <phoneticPr fontId="7"/>
  </si>
  <si>
    <t>セントケア九州（株）</t>
    <rPh sb="5" eb="7">
      <t>キュウシュウ</t>
    </rPh>
    <rPh sb="7" eb="10">
      <t>カブ</t>
    </rPh>
    <phoneticPr fontId="7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</si>
  <si>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3"/>
  </si>
  <si>
    <t>地域密着型介護老人福祉施設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phoneticPr fontId="3"/>
  </si>
  <si>
    <t>３９-１１２０</t>
  </si>
  <si>
    <t>６２-８５５０</t>
  </si>
  <si>
    <t>６２-８８６８</t>
  </si>
  <si>
    <t>３７-８５５５</t>
  </si>
  <si>
    <t>(福) 至誠会</t>
  </si>
  <si>
    <t>４５－５５９５</t>
  </si>
  <si>
    <t>【 介護老人福祉施設 】</t>
    <phoneticPr fontId="3"/>
  </si>
  <si>
    <t>要介護３以上の認定者。費用は介護度、部屋のタイプ、施設の体制により異なる。常に介護が必要で、自宅では介護ができない方が対象の施設。食事、入浴等の日常生活の介護や健康管理を行う。</t>
    <phoneticPr fontId="3"/>
  </si>
  <si>
    <t>【 地域密着型介護老人福祉施設（小規模特養） 】</t>
    <phoneticPr fontId="3"/>
  </si>
  <si>
    <t>病状が安定し、リハビリに重点を置いた介護が必要な方が対象。
医学的な管理のもとでの介護や看護、リハビリを行う。
要介護１以上の認定者。費用は介護度、部屋のタイプ、施設の体制により異なる。</t>
    <phoneticPr fontId="3"/>
  </si>
  <si>
    <t>とまと</t>
  </si>
  <si>
    <t>要介護１以上の認定者。費用は介護度により異なる。
医療と介護が一体的に受けられます。主に長期にわたり療養が必要な人が対象。</t>
    <phoneticPr fontId="3"/>
  </si>
  <si>
    <t>有料老人ホームなどで食事、入浴などの介護や機能訓練が受けられる施設。</t>
    <phoneticPr fontId="3"/>
  </si>
  <si>
    <t>ブロッサムやつしろ</t>
  </si>
  <si>
    <t>ブロッサムやつしろⅢ</t>
  </si>
  <si>
    <t>４５－５４７２</t>
  </si>
  <si>
    <t>【 地域密着型特定施設入居者生活介護 】</t>
    <phoneticPr fontId="3"/>
  </si>
  <si>
    <t>ｸﾞﾙｰﾌﾟﾎｰﾑあい</t>
  </si>
  <si>
    <t>ｸﾞﾙｰﾌﾟﾎｰﾑざぼん</t>
  </si>
  <si>
    <t>３５－２１２０</t>
  </si>
  <si>
    <t>３５－２１２１</t>
  </si>
  <si>
    <t>３３－５００１</t>
  </si>
  <si>
    <t>３０－０１３１</t>
  </si>
  <si>
    <t>ｸﾞﾙｰﾌﾟﾎｰﾑひかり</t>
  </si>
  <si>
    <t>６２－８４６８</t>
  </si>
  <si>
    <t>３７－１０８８</t>
  </si>
  <si>
    <t>３８－９１９１</t>
  </si>
  <si>
    <t>３２－３２００</t>
  </si>
  <si>
    <t>３７―８２２８</t>
  </si>
  <si>
    <t>小規模な住居型の施設で、通いを中心としながら訪問、短期間の宿泊などを組み合わせて食事、入浴などの介護や支援が受けられる。</t>
    <phoneticPr fontId="3"/>
  </si>
  <si>
    <t>吉方庵（きっぽうあん）</t>
  </si>
  <si>
    <t>ブロッサム</t>
  </si>
  <si>
    <t>合同会社　如月</t>
  </si>
  <si>
    <t>３７-３５３３</t>
  </si>
  <si>
    <t>医療ニーズの高い要介護者に対応するため、小規模多機能居宅介護のサービスに加え、必要に応じて訪問看護のサービスがうけられる。</t>
    <phoneticPr fontId="3"/>
  </si>
  <si>
    <t>６２-８８６５</t>
  </si>
  <si>
    <t>５２-８２１１</t>
  </si>
  <si>
    <t>介護老人保健施設</t>
  </si>
  <si>
    <t>介護医療院</t>
  </si>
  <si>
    <t>特定施設入居者生活介護</t>
  </si>
  <si>
    <t>地域密着型特定施設入居者生活介護</t>
  </si>
  <si>
    <t>小規模多機能型居宅介護</t>
  </si>
  <si>
    <t>複合型サービス</t>
  </si>
  <si>
    <t>認知症対応型共同生活介護</t>
  </si>
  <si>
    <t>施設の種類</t>
    <rPh sb="0" eb="2">
      <t>シセツ</t>
    </rPh>
    <rPh sb="3" eb="5">
      <t>シュルイ</t>
    </rPh>
    <phoneticPr fontId="3"/>
  </si>
  <si>
    <t>上日置町2345</t>
    <rPh sb="0" eb="4">
      <t>カミヒオキマチ</t>
    </rPh>
    <phoneticPr fontId="1"/>
  </si>
  <si>
    <t>日奈久塩北町2905</t>
    <rPh sb="0" eb="6">
      <t>ヒナグシオキタマチ</t>
    </rPh>
    <phoneticPr fontId="1"/>
  </si>
  <si>
    <t>葭牟田町435</t>
    <rPh sb="0" eb="4">
      <t>ヨシムタマチ</t>
    </rPh>
    <phoneticPr fontId="1"/>
  </si>
  <si>
    <t>敷川内町2251-1</t>
    <rPh sb="0" eb="1">
      <t>シキ</t>
    </rPh>
    <rPh sb="1" eb="4">
      <t>カワウチマチ</t>
    </rPh>
    <phoneticPr fontId="1"/>
  </si>
  <si>
    <t>高島町4221</t>
    <rPh sb="0" eb="3">
      <t>タカシママチ</t>
    </rPh>
    <phoneticPr fontId="1"/>
  </si>
  <si>
    <t>坂本町坂本1071</t>
    <rPh sb="0" eb="2">
      <t>サカモト</t>
    </rPh>
    <rPh sb="2" eb="3">
      <t>マチ</t>
    </rPh>
    <rPh sb="3" eb="5">
      <t>サカモト</t>
    </rPh>
    <phoneticPr fontId="1"/>
  </si>
  <si>
    <t>千丁町太牟田1300-8</t>
    <rPh sb="0" eb="3">
      <t>センチョウマチ</t>
    </rPh>
    <rPh sb="3" eb="4">
      <t>フト</t>
    </rPh>
    <rPh sb="4" eb="6">
      <t>ムタ</t>
    </rPh>
    <phoneticPr fontId="1"/>
  </si>
  <si>
    <t>鏡町両出880-1</t>
    <rPh sb="0" eb="2">
      <t>カガミマチ</t>
    </rPh>
    <rPh sb="2" eb="3">
      <t>リョウ</t>
    </rPh>
    <rPh sb="3" eb="4">
      <t>デ</t>
    </rPh>
    <phoneticPr fontId="1"/>
  </si>
  <si>
    <t>東陽町南752-1</t>
    <rPh sb="0" eb="2">
      <t>トウヨウ</t>
    </rPh>
    <rPh sb="2" eb="3">
      <t>マチ</t>
    </rPh>
    <rPh sb="3" eb="4">
      <t>ミナミ</t>
    </rPh>
    <phoneticPr fontId="1"/>
  </si>
  <si>
    <t>興善寺町495-1</t>
    <rPh sb="0" eb="4">
      <t>コウゼンジマチ</t>
    </rPh>
    <phoneticPr fontId="7"/>
  </si>
  <si>
    <t>海士江町2833-1</t>
    <rPh sb="0" eb="4">
      <t>アマガエマチ</t>
    </rPh>
    <phoneticPr fontId="7"/>
  </si>
  <si>
    <t>古城町1938-1</t>
    <rPh sb="0" eb="3">
      <t>フルシロマチ</t>
    </rPh>
    <phoneticPr fontId="7"/>
  </si>
  <si>
    <t>鏡町内田742-2</t>
    <rPh sb="0" eb="2">
      <t>カガミマチ</t>
    </rPh>
    <rPh sb="2" eb="4">
      <t>ウチダ</t>
    </rPh>
    <phoneticPr fontId="7"/>
  </si>
  <si>
    <t>高島町4218</t>
    <rPh sb="0" eb="3">
      <t>タカシママチ</t>
    </rPh>
    <phoneticPr fontId="7"/>
  </si>
  <si>
    <t>大福寺町2411-1</t>
    <rPh sb="0" eb="1">
      <t>ダイ</t>
    </rPh>
    <rPh sb="1" eb="2">
      <t>フク</t>
    </rPh>
    <rPh sb="2" eb="3">
      <t>ジ</t>
    </rPh>
    <rPh sb="3" eb="4">
      <t>マチ</t>
    </rPh>
    <phoneticPr fontId="7"/>
  </si>
  <si>
    <t>古閑浜町3401</t>
    <rPh sb="0" eb="4">
      <t>コガハママチ</t>
    </rPh>
    <phoneticPr fontId="7"/>
  </si>
  <si>
    <t>郡築一番町180-1</t>
    <rPh sb="0" eb="1">
      <t>グン</t>
    </rPh>
    <rPh sb="1" eb="2">
      <t>チク</t>
    </rPh>
    <rPh sb="2" eb="5">
      <t>イチバンチョウ</t>
    </rPh>
    <phoneticPr fontId="7"/>
  </si>
  <si>
    <t>日奈久塩北町2922</t>
    <rPh sb="0" eb="3">
      <t>ヒナグ</t>
    </rPh>
    <rPh sb="3" eb="4">
      <t>シオ</t>
    </rPh>
    <rPh sb="4" eb="5">
      <t>キタ</t>
    </rPh>
    <rPh sb="5" eb="6">
      <t>マチ</t>
    </rPh>
    <phoneticPr fontId="7"/>
  </si>
  <si>
    <t>鏡町塩浜235</t>
    <rPh sb="0" eb="2">
      <t>カガミマチ</t>
    </rPh>
    <rPh sb="2" eb="4">
      <t>シオハマ</t>
    </rPh>
    <phoneticPr fontId="7"/>
  </si>
  <si>
    <t>海士江町2817</t>
    <rPh sb="0" eb="4">
      <t>アマガエマチ</t>
    </rPh>
    <phoneticPr fontId="7"/>
  </si>
  <si>
    <t>大村町720-1</t>
    <rPh sb="0" eb="3">
      <t>オオムラマチ</t>
    </rPh>
    <phoneticPr fontId="7"/>
  </si>
  <si>
    <t>郡築四番町101-4</t>
    <rPh sb="0" eb="1">
      <t>グン</t>
    </rPh>
    <rPh sb="1" eb="2">
      <t>チク</t>
    </rPh>
    <rPh sb="2" eb="5">
      <t>ヨンバンチョウ</t>
    </rPh>
    <phoneticPr fontId="7"/>
  </si>
  <si>
    <t>郡築三番町81-2</t>
    <rPh sb="0" eb="1">
      <t>グン</t>
    </rPh>
    <rPh sb="1" eb="2">
      <t>チク</t>
    </rPh>
    <rPh sb="2" eb="3">
      <t>サン</t>
    </rPh>
    <rPh sb="3" eb="5">
      <t>バンチョウ</t>
    </rPh>
    <phoneticPr fontId="7"/>
  </si>
  <si>
    <t>本町１丁目1-60</t>
    <rPh sb="0" eb="2">
      <t>ホンマチ</t>
    </rPh>
    <rPh sb="3" eb="5">
      <t>チョウメ</t>
    </rPh>
    <phoneticPr fontId="7"/>
  </si>
  <si>
    <t>島田町863-3</t>
    <rPh sb="0" eb="3">
      <t>シマダマチ</t>
    </rPh>
    <phoneticPr fontId="7"/>
  </si>
  <si>
    <t>敷川内町2243-2</t>
    <rPh sb="0" eb="1">
      <t>シキ</t>
    </rPh>
    <rPh sb="1" eb="4">
      <t>カワウチマチ</t>
    </rPh>
    <phoneticPr fontId="7"/>
  </si>
  <si>
    <t>揚町47-1</t>
    <rPh sb="0" eb="2">
      <t>アゲマチ</t>
    </rPh>
    <phoneticPr fontId="7"/>
  </si>
  <si>
    <t>松江本町2-50</t>
    <rPh sb="0" eb="2">
      <t>マツエ</t>
    </rPh>
    <rPh sb="2" eb="4">
      <t>ホンマチ</t>
    </rPh>
    <phoneticPr fontId="7"/>
  </si>
  <si>
    <t>東陽町南762-1</t>
    <rPh sb="0" eb="2">
      <t>トウヨウ</t>
    </rPh>
    <rPh sb="2" eb="3">
      <t>マチ</t>
    </rPh>
    <rPh sb="3" eb="4">
      <t>ミナミ</t>
    </rPh>
    <phoneticPr fontId="7"/>
  </si>
  <si>
    <t>鏡町両出1327-6</t>
    <rPh sb="0" eb="2">
      <t>カガミマチ</t>
    </rPh>
    <rPh sb="2" eb="3">
      <t>リョウ</t>
    </rPh>
    <rPh sb="3" eb="4">
      <t>デ</t>
    </rPh>
    <phoneticPr fontId="7"/>
  </si>
  <si>
    <t>大福寺町313-1(1)</t>
    <rPh sb="0" eb="4">
      <t>ダイフクジマチ</t>
    </rPh>
    <phoneticPr fontId="7"/>
  </si>
  <si>
    <t>井揚町2552</t>
    <rPh sb="0" eb="3">
      <t>イアゲマチ</t>
    </rPh>
    <phoneticPr fontId="7"/>
  </si>
  <si>
    <t>古閑下町2225</t>
    <rPh sb="0" eb="4">
      <t>コガシモマチ</t>
    </rPh>
    <phoneticPr fontId="7"/>
  </si>
  <si>
    <t>大福寺町313-1(2)</t>
    <rPh sb="0" eb="4">
      <t>ダイフクジマチ</t>
    </rPh>
    <phoneticPr fontId="7"/>
  </si>
  <si>
    <t>末広町3-6</t>
    <rPh sb="0" eb="3">
      <t>スエヒロマチ</t>
    </rPh>
    <phoneticPr fontId="7"/>
  </si>
  <si>
    <t>本町四丁目2-28</t>
    <rPh sb="0" eb="5">
      <t>ホンマチヨンチョウメ</t>
    </rPh>
    <phoneticPr fontId="7"/>
  </si>
  <si>
    <t>渡町1717</t>
    <rPh sb="0" eb="1">
      <t>ワタリ</t>
    </rPh>
    <rPh sb="1" eb="2">
      <t>マチ</t>
    </rPh>
    <phoneticPr fontId="7"/>
  </si>
  <si>
    <t>昭和日進町152-3</t>
    <rPh sb="0" eb="2">
      <t>ショウワ</t>
    </rPh>
    <rPh sb="2" eb="5">
      <t>ニッシンマチ</t>
    </rPh>
    <phoneticPr fontId="7"/>
  </si>
  <si>
    <t>二見本町924-2</t>
    <rPh sb="0" eb="2">
      <t>フタミ</t>
    </rPh>
    <rPh sb="2" eb="4">
      <t>ホンマチ</t>
    </rPh>
    <phoneticPr fontId="7"/>
  </si>
  <si>
    <t>沖町3873－1</t>
    <rPh sb="0" eb="2">
      <t>オキマチ</t>
    </rPh>
    <phoneticPr fontId="7"/>
  </si>
  <si>
    <t>千丁町新牟田2520-2</t>
  </si>
  <si>
    <t>新町3-21</t>
    <rPh sb="0" eb="2">
      <t>シンマチ</t>
    </rPh>
    <phoneticPr fontId="7"/>
  </si>
  <si>
    <t>東陽町南1067-1</t>
    <rPh sb="0" eb="2">
      <t>トウヨウ</t>
    </rPh>
    <rPh sb="2" eb="3">
      <t>マチ</t>
    </rPh>
    <rPh sb="3" eb="4">
      <t>ミナミ</t>
    </rPh>
    <phoneticPr fontId="7"/>
  </si>
  <si>
    <t>沖町3604</t>
    <rPh sb="0" eb="1">
      <t>オキ</t>
    </rPh>
    <rPh sb="1" eb="2">
      <t>マチ</t>
    </rPh>
    <phoneticPr fontId="7"/>
  </si>
  <si>
    <t>高下西町1760</t>
    <rPh sb="0" eb="2">
      <t>コウゲ</t>
    </rPh>
    <rPh sb="2" eb="3">
      <t>ニシ</t>
    </rPh>
    <rPh sb="3" eb="4">
      <t>マチ</t>
    </rPh>
    <phoneticPr fontId="7"/>
  </si>
  <si>
    <t>鏡町両出1327-1</t>
    <rPh sb="0" eb="1">
      <t>カガミ</t>
    </rPh>
    <rPh sb="1" eb="2">
      <t>マチ</t>
    </rPh>
    <rPh sb="2" eb="3">
      <t>リョウ</t>
    </rPh>
    <rPh sb="3" eb="4">
      <t>デ</t>
    </rPh>
    <phoneticPr fontId="7"/>
  </si>
  <si>
    <t>泉町下岳4350</t>
    <rPh sb="0" eb="2">
      <t>イズミチョウ</t>
    </rPh>
    <rPh sb="2" eb="3">
      <t>シタ</t>
    </rPh>
    <rPh sb="3" eb="4">
      <t>ダケ</t>
    </rPh>
    <phoneticPr fontId="7"/>
  </si>
  <si>
    <t>松江本町2-50</t>
    <rPh sb="0" eb="2">
      <t>マツエ</t>
    </rPh>
    <rPh sb="2" eb="3">
      <t>ホン</t>
    </rPh>
    <rPh sb="3" eb="4">
      <t>マチ</t>
    </rPh>
    <phoneticPr fontId="7"/>
  </si>
  <si>
    <t>鏡町下有佐189-1</t>
  </si>
  <si>
    <t>介護老人保健施設</t>
    <phoneticPr fontId="3"/>
  </si>
  <si>
    <t>介護医療院</t>
    <phoneticPr fontId="3"/>
  </si>
  <si>
    <t>特定施設入居者生活介護</t>
    <phoneticPr fontId="3"/>
  </si>
  <si>
    <t>地域密着型特定施設入居者生活介護</t>
    <phoneticPr fontId="3"/>
  </si>
  <si>
    <t>認知症対応型共同生活介護</t>
    <phoneticPr fontId="3"/>
  </si>
  <si>
    <t>小規模多機能型居宅介護</t>
    <phoneticPr fontId="3"/>
  </si>
  <si>
    <t>介護老人福祉施設</t>
    <phoneticPr fontId="3"/>
  </si>
  <si>
    <t>地域密着型介護老人福祉施設</t>
    <phoneticPr fontId="3"/>
  </si>
  <si>
    <t>複合サービス</t>
    <phoneticPr fontId="3"/>
  </si>
  <si>
    <t>43B0200019</t>
  </si>
  <si>
    <t>43B0200027</t>
  </si>
  <si>
    <t>表示したいサービスを選択してください。（表示を消したいときはこちら「　」）</t>
    <rPh sb="0" eb="2">
      <t>ヒョウジ</t>
    </rPh>
    <rPh sb="10" eb="12">
      <t>センタク</t>
    </rPh>
    <rPh sb="20" eb="22">
      <t>ヒョウジ</t>
    </rPh>
    <rPh sb="23" eb="24">
      <t>ケ</t>
    </rPh>
    <phoneticPr fontId="3"/>
  </si>
  <si>
    <t>ｸﾞﾙｰﾌﾟﾎｰﾑ瑞穂乃国</t>
    <rPh sb="9" eb="10">
      <t>ノ</t>
    </rPh>
    <rPh sb="10" eb="11">
      <t>クニ</t>
    </rPh>
    <phoneticPr fontId="1"/>
  </si>
  <si>
    <t>日奈久大坪町828番地1</t>
    <rPh sb="0" eb="3">
      <t>ヒナグ</t>
    </rPh>
    <rPh sb="3" eb="6">
      <t>オオツボマチ</t>
    </rPh>
    <rPh sb="9" eb="11">
      <t>バンチ</t>
    </rPh>
    <phoneticPr fontId="1"/>
  </si>
  <si>
    <t>３８―３２００</t>
  </si>
  <si>
    <t>（福）八代日奈久北部福祉会</t>
  </si>
  <si>
    <t>ユニット情報</t>
    <rPh sb="4" eb="6">
      <t>ジョウホウ</t>
    </rPh>
    <phoneticPr fontId="3"/>
  </si>
  <si>
    <t>従来情報</t>
    <rPh sb="0" eb="2">
      <t>ジュウライ</t>
    </rPh>
    <rPh sb="2" eb="4">
      <t>ジョウホウ</t>
    </rPh>
    <phoneticPr fontId="3"/>
  </si>
  <si>
    <t>基準日</t>
    <rPh sb="0" eb="3">
      <t>キジュンビ</t>
    </rPh>
    <phoneticPr fontId="3"/>
  </si>
  <si>
    <t>八代市が指定する30人未満の介護老人福祉施設
寝たきりや認知症などによる自立した生活が難しい要介護者が、日常的な生活の介護から機能訓練、療養上の世話などを受ける。</t>
    <phoneticPr fontId="3"/>
  </si>
  <si>
    <t>八代市が指定がする30人未満の特定施設入居者生活介護。
有料老人ホームなどの「特定施設」で、定員２９人以下に入居している要介護者が介護や機能訓練などを受ける。
利用者の病状の急変に備え、医療機関を定め、看護職員と介護職員をそれぞれ１人以上常勤させることが義務付けられている。</t>
    <phoneticPr fontId="3"/>
  </si>
  <si>
    <t>認知症の高齢者が共同で生活できる場（住居）で食事、入浴などの介護や支援、機能訓練が受けられる。
要支援２以上でかつ認知症の方が対象。</t>
    <phoneticPr fontId="3"/>
  </si>
  <si>
    <t>29(通15泊5)</t>
    <rPh sb="3" eb="4">
      <t>ツウ</t>
    </rPh>
    <rPh sb="6" eb="7">
      <t>トマリ</t>
    </rPh>
    <phoneticPr fontId="1"/>
  </si>
  <si>
    <t>25(通15泊7)</t>
    <rPh sb="3" eb="4">
      <t>ツウ</t>
    </rPh>
    <rPh sb="6" eb="7">
      <t>トマリ</t>
    </rPh>
    <phoneticPr fontId="1"/>
  </si>
  <si>
    <t>24(通12泊7)</t>
    <rPh sb="3" eb="4">
      <t>ツウ</t>
    </rPh>
    <rPh sb="6" eb="7">
      <t>トマリ</t>
    </rPh>
    <phoneticPr fontId="1"/>
  </si>
  <si>
    <t>29(通15泊6)</t>
    <rPh sb="3" eb="4">
      <t>ツウ</t>
    </rPh>
    <rPh sb="6" eb="7">
      <t>トマリ</t>
    </rPh>
    <phoneticPr fontId="1"/>
  </si>
  <si>
    <t>29(通18泊9)</t>
    <rPh sb="3" eb="4">
      <t>ツウ</t>
    </rPh>
    <rPh sb="6" eb="7">
      <t>ハク</t>
    </rPh>
    <phoneticPr fontId="1"/>
  </si>
  <si>
    <t>29(通18泊6)</t>
    <rPh sb="3" eb="4">
      <t>ツウ</t>
    </rPh>
    <rPh sb="6" eb="7">
      <t>ハク</t>
    </rPh>
    <phoneticPr fontId="1"/>
  </si>
  <si>
    <t>29(通15泊9)</t>
    <rPh sb="3" eb="4">
      <t>ツウ</t>
    </rPh>
    <rPh sb="6" eb="7">
      <t>ハク</t>
    </rPh>
    <phoneticPr fontId="1"/>
  </si>
  <si>
    <t>29(通18泊7)</t>
    <rPh sb="3" eb="4">
      <t>ツウ</t>
    </rPh>
    <rPh sb="6" eb="7">
      <t>トマリ</t>
    </rPh>
    <phoneticPr fontId="1"/>
  </si>
  <si>
    <t>（株）フォーハート熊本</t>
    <rPh sb="0" eb="3">
      <t>カブ</t>
    </rPh>
    <rPh sb="9" eb="11">
      <t>クマモト</t>
    </rPh>
    <phoneticPr fontId="1"/>
  </si>
  <si>
    <t>すずらんの杜特定施設</t>
  </si>
  <si>
    <t>３９－７６１１</t>
  </si>
  <si>
    <t>すずらん流荘</t>
  </si>
  <si>
    <t>３５－０１１６</t>
  </si>
  <si>
    <t>葭牟田町428</t>
    <phoneticPr fontId="3"/>
  </si>
  <si>
    <t>豊原下町4115</t>
    <phoneticPr fontId="3"/>
  </si>
  <si>
    <t>　</t>
    <phoneticPr fontId="3"/>
  </si>
  <si>
    <t>29(通15泊9)</t>
    <rPh sb="3" eb="4">
      <t>ツウ</t>
    </rPh>
    <rPh sb="6" eb="7">
      <t>トマリ</t>
    </rPh>
    <phoneticPr fontId="1"/>
  </si>
  <si>
    <t>種別</t>
    <rPh sb="0" eb="2">
      <t>シュベツ</t>
    </rPh>
    <phoneticPr fontId="7"/>
  </si>
  <si>
    <t>事業所番号</t>
    <rPh sb="0" eb="3">
      <t>ジギョウショ</t>
    </rPh>
    <rPh sb="3" eb="5">
      <t>バンゴウ</t>
    </rPh>
    <phoneticPr fontId="7"/>
  </si>
  <si>
    <t>事業所名</t>
    <rPh sb="0" eb="3">
      <t>ジギョウショ</t>
    </rPh>
    <rPh sb="3" eb="4">
      <t>メイ</t>
    </rPh>
    <phoneticPr fontId="7"/>
  </si>
  <si>
    <t>登録者数</t>
    <rPh sb="0" eb="2">
      <t>トウロク</t>
    </rPh>
    <rPh sb="2" eb="3">
      <t>シャ</t>
    </rPh>
    <rPh sb="3" eb="4">
      <t>スウ</t>
    </rPh>
    <phoneticPr fontId="7"/>
  </si>
  <si>
    <t>入所者数</t>
    <rPh sb="0" eb="3">
      <t>ニュウショシャ</t>
    </rPh>
    <rPh sb="3" eb="4">
      <t>スウ</t>
    </rPh>
    <phoneticPr fontId="7"/>
  </si>
  <si>
    <t>待機者数</t>
    <rPh sb="0" eb="3">
      <t>タイキシャ</t>
    </rPh>
    <rPh sb="3" eb="4">
      <t>スウ</t>
    </rPh>
    <phoneticPr fontId="7"/>
  </si>
  <si>
    <t>特養</t>
    <rPh sb="0" eb="2">
      <t>トクヨウ</t>
    </rPh>
    <phoneticPr fontId="7"/>
  </si>
  <si>
    <t>あさひ園</t>
    <rPh sb="3" eb="4">
      <t>エン</t>
    </rPh>
    <phoneticPr fontId="7"/>
  </si>
  <si>
    <t>行楽園</t>
    <rPh sb="0" eb="2">
      <t>コウラク</t>
    </rPh>
    <rPh sb="2" eb="3">
      <t>エン</t>
    </rPh>
    <phoneticPr fontId="7"/>
  </si>
  <si>
    <t>すずらんの里</t>
    <rPh sb="5" eb="6">
      <t>サト</t>
    </rPh>
    <phoneticPr fontId="7"/>
  </si>
  <si>
    <t>ま心苑</t>
    <rPh sb="1" eb="2">
      <t>ココロ</t>
    </rPh>
    <rPh sb="2" eb="3">
      <t>エン</t>
    </rPh>
    <phoneticPr fontId="7"/>
  </si>
  <si>
    <t>みやび園</t>
    <rPh sb="3" eb="4">
      <t>エン</t>
    </rPh>
    <phoneticPr fontId="7"/>
  </si>
  <si>
    <t>坂本の里一灯苑</t>
    <rPh sb="0" eb="2">
      <t>サカモト</t>
    </rPh>
    <rPh sb="3" eb="4">
      <t>サト</t>
    </rPh>
    <rPh sb="4" eb="6">
      <t>イットウ</t>
    </rPh>
    <rPh sb="6" eb="7">
      <t>ソノ</t>
    </rPh>
    <phoneticPr fontId="7"/>
  </si>
  <si>
    <t>康和苑</t>
    <rPh sb="0" eb="2">
      <t>コウワ</t>
    </rPh>
    <rPh sb="2" eb="3">
      <t>エン</t>
    </rPh>
    <phoneticPr fontId="7"/>
  </si>
  <si>
    <t>安寿の里</t>
    <rPh sb="0" eb="2">
      <t>アンジュ</t>
    </rPh>
    <rPh sb="3" eb="4">
      <t>サト</t>
    </rPh>
    <phoneticPr fontId="7"/>
  </si>
  <si>
    <t>ひかわの里</t>
    <rPh sb="4" eb="5">
      <t>サト</t>
    </rPh>
    <phoneticPr fontId="7"/>
  </si>
  <si>
    <t>みなみ園</t>
    <rPh sb="3" eb="4">
      <t>エン</t>
    </rPh>
    <phoneticPr fontId="7"/>
  </si>
  <si>
    <t>地密特養</t>
    <rPh sb="0" eb="1">
      <t>チ</t>
    </rPh>
    <rPh sb="1" eb="2">
      <t>ミツ</t>
    </rPh>
    <rPh sb="2" eb="4">
      <t>トクヨウ</t>
    </rPh>
    <phoneticPr fontId="7"/>
  </si>
  <si>
    <t>老健</t>
    <rPh sb="0" eb="2">
      <t>ロウケン</t>
    </rPh>
    <phoneticPr fontId="7"/>
  </si>
  <si>
    <t>介護医療院</t>
    <rPh sb="0" eb="2">
      <t>カイゴ</t>
    </rPh>
    <rPh sb="2" eb="4">
      <t>イリョウ</t>
    </rPh>
    <rPh sb="4" eb="5">
      <t>イン</t>
    </rPh>
    <phoneticPr fontId="7"/>
  </si>
  <si>
    <t>43B0200019</t>
    <phoneticPr fontId="7"/>
  </si>
  <si>
    <t>43B0200027</t>
    <phoneticPr fontId="7"/>
  </si>
  <si>
    <t>特定施設</t>
    <rPh sb="0" eb="2">
      <t>トクテイ</t>
    </rPh>
    <rPh sb="2" eb="4">
      <t>シセツ</t>
    </rPh>
    <phoneticPr fontId="7"/>
  </si>
  <si>
    <t>特定施設</t>
    <rPh sb="0" eb="4">
      <t>トクテイシセツ</t>
    </rPh>
    <phoneticPr fontId="7"/>
  </si>
  <si>
    <t>すずらんの杜特定施設</t>
    <rPh sb="5" eb="6">
      <t>モリ</t>
    </rPh>
    <rPh sb="6" eb="8">
      <t>トクテイ</t>
    </rPh>
    <rPh sb="8" eb="10">
      <t>シセツ</t>
    </rPh>
    <phoneticPr fontId="7"/>
  </si>
  <si>
    <t>すずらん流荘</t>
    <rPh sb="4" eb="6">
      <t>リュウソウ</t>
    </rPh>
    <phoneticPr fontId="7"/>
  </si>
  <si>
    <t>地密特定</t>
    <rPh sb="0" eb="1">
      <t>チ</t>
    </rPh>
    <rPh sb="1" eb="2">
      <t>ミツ</t>
    </rPh>
    <rPh sb="2" eb="4">
      <t>トクテイ</t>
    </rPh>
    <phoneticPr fontId="7"/>
  </si>
  <si>
    <t>GH</t>
    <phoneticPr fontId="7"/>
  </si>
  <si>
    <t>ｸﾞﾙｰﾌﾟﾎｰﾑ八代のぞみ</t>
    <rPh sb="9" eb="11">
      <t>ヤツシロ</t>
    </rPh>
    <phoneticPr fontId="7"/>
  </si>
  <si>
    <t>―</t>
    <phoneticPr fontId="7"/>
  </si>
  <si>
    <t>瑞穂乃國</t>
    <rPh sb="0" eb="2">
      <t>ミズホ</t>
    </rPh>
    <rPh sb="2" eb="3">
      <t>ノ</t>
    </rPh>
    <rPh sb="3" eb="4">
      <t>クニ</t>
    </rPh>
    <phoneticPr fontId="7"/>
  </si>
  <si>
    <t>小多機</t>
    <rPh sb="0" eb="1">
      <t>ショウ</t>
    </rPh>
    <rPh sb="1" eb="2">
      <t>タ</t>
    </rPh>
    <rPh sb="2" eb="3">
      <t>キ</t>
    </rPh>
    <phoneticPr fontId="7"/>
  </si>
  <si>
    <t>看多機</t>
    <rPh sb="0" eb="1">
      <t>カン</t>
    </rPh>
    <rPh sb="1" eb="2">
      <t>タ</t>
    </rPh>
    <rPh sb="2" eb="3">
      <t>キ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</si>
</sst>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b/>
      <sz val="13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4"/>
      <color theme="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2" fillId="3" borderId="0" xfId="0" applyFont="1" applyFill="1" applyAlignment="1">
      <alignment horizontal="center" vertical="center"/>
    </xf>
    <xf numFmtId="0" fontId="13" fillId="0" borderId="0" xfId="0" applyFont="1" applyProtection="1">
      <alignment vertical="center"/>
      <protection hidden="1"/>
    </xf>
    <xf numFmtId="0" fontId="12" fillId="0" borderId="0" xfId="0" applyFont="1" applyProtection="1">
      <alignment vertic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/>
    <xf numFmtId="0" fontId="0" fillId="0" borderId="0" xfId="0" applyAlignment="1"/>
    <xf numFmtId="0" fontId="10" fillId="0" borderId="11" xfId="0" applyFont="1" applyBorder="1" applyAlignment="1">
      <alignment horizontal="center" vertical="center" shrinkToFit="1"/>
    </xf>
    <xf numFmtId="0" fontId="14" fillId="3" borderId="0" xfId="0" applyFont="1" applyFill="1" applyAlignment="1">
      <alignment horizontal="left" vertical="center" indent="1"/>
    </xf>
    <xf numFmtId="0" fontId="14" fillId="3" borderId="0" xfId="0" applyFont="1" applyFill="1" applyAlignment="1">
      <alignment horizontal="left" vertical="center" indent="2"/>
    </xf>
    <xf numFmtId="0" fontId="15" fillId="3" borderId="0" xfId="0" applyFont="1" applyFill="1" applyAlignment="1">
      <alignment horizontal="center" vertical="center"/>
    </xf>
    <xf numFmtId="0" fontId="14" fillId="3" borderId="0" xfId="0" applyFont="1" applyFill="1">
      <alignment vertical="center"/>
    </xf>
    <xf numFmtId="0" fontId="16" fillId="4" borderId="0" xfId="0" applyFont="1" applyFill="1" applyAlignment="1">
      <alignment horizontal="centerContinuous" vertical="center"/>
    </xf>
    <xf numFmtId="0" fontId="0" fillId="5" borderId="2" xfId="0" applyFill="1" applyBorder="1">
      <alignment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176" fontId="0" fillId="0" borderId="0" xfId="0" applyNumberFormat="1">
      <alignment vertical="center"/>
    </xf>
    <xf numFmtId="0" fontId="5" fillId="0" borderId="0" xfId="0" applyFont="1" applyAlignment="1"/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1" xfId="0" applyBorder="1">
      <alignment vertical="center"/>
    </xf>
    <xf numFmtId="0" fontId="0" fillId="0" borderId="15" xfId="0" applyBorder="1">
      <alignment vertical="center"/>
    </xf>
    <xf numFmtId="0" fontId="0" fillId="0" borderId="11" xfId="0" applyBorder="1" applyAlignment="1"/>
    <xf numFmtId="0" fontId="0" fillId="0" borderId="16" xfId="0" applyBorder="1" applyAlignment="1"/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0" xfId="0" applyAlignment="1">
      <alignment horizontal="center" wrapText="1"/>
    </xf>
    <xf numFmtId="0" fontId="0" fillId="0" borderId="8" xfId="0" applyBorder="1" applyAlignment="1"/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0" fillId="0" borderId="0" xfId="0" applyAlignment="1">
      <alignment horizontal="right"/>
    </xf>
    <xf numFmtId="0" fontId="0" fillId="0" borderId="7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9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left" vertical="center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right"/>
    </xf>
    <xf numFmtId="0" fontId="0" fillId="5" borderId="2" xfId="0" applyFill="1" applyBorder="1" applyAlignment="1">
      <alignment horizontal="center" vertical="center"/>
    </xf>
  </cellXfs>
  <cellStyles count="1">
    <cellStyle name="標準" xfId="0" builtinId="0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00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trlProps/ctrlProp1.xml><?xml version="1.0" encoding="utf-8"?>
<formControlPr xmlns="http://schemas.microsoft.com/office/spreadsheetml/2009/9/main" objectType="Radio" firstButton="1" fmlaLink="$J$3" noThreeD="1"/>
</file>

<file path=xl/ctrlProps/ctrlProp2.xml><?xml version="1.0" encoding="utf-8"?>
<formControlPr xmlns="http://schemas.microsoft.com/office/spreadsheetml/2009/9/main" objectType="Radio" noThreeD="1"/>
</file>

<file path=xl/ctrlProps/ctrlProp3.xml><?xml version="1.0" encoding="utf-8"?>
<formControlPr xmlns="http://schemas.microsoft.com/office/spreadsheetml/2009/9/main" objectType="Radio" noThreeD="1"/>
</file>

<file path=xl/ctrlProps/ctrlProp4.xml><?xml version="1.0" encoding="utf-8"?>
<formControlPr xmlns="http://schemas.microsoft.com/office/spreadsheetml/2009/9/main" objectType="Radio" noThreeD="1"/>
</file>

<file path=xl/ctrlProps/ctrlProp5.xml><?xml version="1.0" encoding="utf-8"?>
<formControlPr xmlns="http://schemas.microsoft.com/office/spreadsheetml/2009/9/main" objectType="Radio" noThreeD="1"/>
</file>

<file path=xl/ctrlProps/ctrlProp6.xml><?xml version="1.0" encoding="utf-8"?>
<formControlPr xmlns="http://schemas.microsoft.com/office/spreadsheetml/2009/9/main" objectType="Radio" noThreeD="1"/>
</file>

<file path=xl/ctrlProps/ctrlProp7.xml><?xml version="1.0" encoding="utf-8"?>
<formControlPr xmlns="http://schemas.microsoft.com/office/spreadsheetml/2009/9/main" objectType="Radio" noThreeD="1"/>
</file>

<file path=xl/ctrlProps/ctrlProp8.xml><?xml version="1.0" encoding="utf-8"?>
<formControlPr xmlns="http://schemas.microsoft.com/office/spreadsheetml/2009/9/main" objectType="Radio" noThreeD="1"/>
</file>

<file path=xl/ctrlProps/ctrlProp9.xml><?xml version="1.0" encoding="utf-8"?>
<formControlPr xmlns="http://schemas.microsoft.com/office/spreadsheetml/2009/9/main" objectType="Radio" noThreeD="1"/>
</file>

<file path=xl/ctrlProps/ctrlProp10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121920</xdr:colOff>
          <xdr:row>2</xdr:row>
          <xdr:rowOff>99060</xdr:rowOff>
        </xdr:from>
        <xdr:to>
          <xdr:col>1</xdr:col>
          <xdr:colOff>38100</xdr:colOff>
          <xdr:row>2</xdr:row>
          <xdr:rowOff>274320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FFFF" mc:Ignorable="a14" a14:legacySpreadsheetColorIndex="1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2819400</xdr:colOff>
          <xdr:row>2</xdr:row>
          <xdr:rowOff>99060</xdr:rowOff>
        </xdr:from>
        <xdr:to>
          <xdr:col>1</xdr:col>
          <xdr:colOff>3002280</xdr:colOff>
          <xdr:row>2</xdr:row>
          <xdr:rowOff>274320</xdr:rowOff>
        </xdr:to>
        <xdr:sp macro="" textlink="">
          <xdr:nvSpPr>
            <xdr:cNvPr id="1031" name="Option 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FFFF" mc:Ignorable="a14" a14:legacySpreadsheetColorIndex="1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975360</xdr:colOff>
          <xdr:row>2</xdr:row>
          <xdr:rowOff>83820</xdr:rowOff>
        </xdr:from>
        <xdr:to>
          <xdr:col>4</xdr:col>
          <xdr:colOff>182880</xdr:colOff>
          <xdr:row>2</xdr:row>
          <xdr:rowOff>266700</xdr:rowOff>
        </xdr:to>
        <xdr:sp macro="" textlink="">
          <xdr:nvSpPr>
            <xdr:cNvPr id="1032" name="Option Butto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FFFF" mc:Ignorable="a14" a14:legacySpreadsheetColorIndex="1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121920</xdr:colOff>
          <xdr:row>3</xdr:row>
          <xdr:rowOff>83820</xdr:rowOff>
        </xdr:from>
        <xdr:to>
          <xdr:col>1</xdr:col>
          <xdr:colOff>38100</xdr:colOff>
          <xdr:row>3</xdr:row>
          <xdr:rowOff>266700</xdr:rowOff>
        </xdr:to>
        <xdr:sp macro="" textlink="">
          <xdr:nvSpPr>
            <xdr:cNvPr id="1033" name="Option Butto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FFFF" mc:Ignorable="a14" a14:legacySpreadsheetColorIndex="1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2819400</xdr:colOff>
          <xdr:row>3</xdr:row>
          <xdr:rowOff>83820</xdr:rowOff>
        </xdr:from>
        <xdr:to>
          <xdr:col>1</xdr:col>
          <xdr:colOff>3040380</xdr:colOff>
          <xdr:row>3</xdr:row>
          <xdr:rowOff>266700</xdr:rowOff>
        </xdr:to>
        <xdr:sp macro="" textlink="">
          <xdr:nvSpPr>
            <xdr:cNvPr id="1034" name="Option Butto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FFFF" mc:Ignorable="a14" a14:legacySpreadsheetColorIndex="1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975360</xdr:colOff>
          <xdr:row>3</xdr:row>
          <xdr:rowOff>83820</xdr:rowOff>
        </xdr:from>
        <xdr:to>
          <xdr:col>4</xdr:col>
          <xdr:colOff>182880</xdr:colOff>
          <xdr:row>3</xdr:row>
          <xdr:rowOff>266700</xdr:rowOff>
        </xdr:to>
        <xdr:sp macro="" textlink="">
          <xdr:nvSpPr>
            <xdr:cNvPr id="1035" name="Option 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FFFF" mc:Ignorable="a14" a14:legacySpreadsheetColorIndex="1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975360</xdr:colOff>
          <xdr:row>1</xdr:row>
          <xdr:rowOff>106680</xdr:rowOff>
        </xdr:from>
        <xdr:to>
          <xdr:col>4</xdr:col>
          <xdr:colOff>182880</xdr:colOff>
          <xdr:row>2</xdr:row>
          <xdr:rowOff>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FFFF" mc:Ignorable="a14" a14:legacySpreadsheetColorIndex="1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2819400</xdr:colOff>
          <xdr:row>1</xdr:row>
          <xdr:rowOff>83820</xdr:rowOff>
        </xdr:from>
        <xdr:to>
          <xdr:col>1</xdr:col>
          <xdr:colOff>3040380</xdr:colOff>
          <xdr:row>1</xdr:row>
          <xdr:rowOff>266700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FFFF" mc:Ignorable="a14" a14:legacySpreadsheetColorIndex="1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121920</xdr:colOff>
          <xdr:row>1</xdr:row>
          <xdr:rowOff>83820</xdr:rowOff>
        </xdr:from>
        <xdr:to>
          <xdr:col>1</xdr:col>
          <xdr:colOff>38100</xdr:colOff>
          <xdr:row>1</xdr:row>
          <xdr:rowOff>266700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FFFF" mc:Ignorable="a14" a14:legacySpreadsheetColorIndex="1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464820</xdr:colOff>
          <xdr:row>0</xdr:row>
          <xdr:rowOff>0</xdr:rowOff>
        </xdr:from>
        <xdr:to>
          <xdr:col>5</xdr:col>
          <xdr:colOff>845820</xdr:colOff>
          <xdr:row>1</xdr:row>
          <xdr:rowOff>0</xdr:rowOff>
        </xdr:to>
        <xdr:sp macro="" textlink="">
          <xdr:nvSpPr>
            <xdr:cNvPr id="1036" name="Option Butto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s3\public\&#20581;&#24247;&#31119;&#31049;&#37096;\&#20171;&#35703;&#20445;&#38522;&#35506;\4%20&#20171;&#35703;&#32102;&#20184;&#20418;\&#26045;&#35373;&#19968;&#35239;\&#39640;&#40802;&#32773;&#38306;&#36899;&#26045;&#35373;.xls" TargetMode="External"/><Relationship Id="rId1" Type="http://schemas.openxmlformats.org/officeDocument/2006/relationships/externalLinkPath" Target="&#39640;&#40802;&#32773;&#38306;&#36899;&#26045;&#353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①入所者等情報貼付けシート"/>
      <sheetName val="②直近の入所者数等抽出"/>
      <sheetName val="　　　　施設（説明入）最新　　　　"/>
      <sheetName val="サービス付き住宅"/>
      <sheetName val="　　　有料老人ホーム(古い）　　"/>
      <sheetName val="　　　　　　kyoo　　(古い）　　　　"/>
      <sheetName val="Sheet1"/>
      <sheetName val="理事長・施設長"/>
      <sheetName val="Sheet4"/>
      <sheetName val="Sheet3"/>
      <sheetName val="密着型代表者(古い）"/>
      <sheetName val="軽費老人ホーム(古い）"/>
      <sheetName val="地域密着型(古い）"/>
      <sheetName val="熊本県内の要支援可(古い）"/>
      <sheetName val="差込用(古い）"/>
      <sheetName val="法人名(古い）」"/>
      <sheetName val="基(古い）"/>
      <sheetName val="kyoo元(古い）"/>
      <sheetName val="Sheet2"/>
    </sheetNames>
    <sheetDataSet>
      <sheetData sheetId="0">
        <row r="1">
          <cell r="O1" t="str">
            <v>現在のデータ数</v>
          </cell>
          <cell r="P1">
            <v>830</v>
          </cell>
        </row>
        <row r="2">
          <cell r="O2" t="str">
            <v>直近データ</v>
          </cell>
          <cell r="P2" t="str">
            <v>直近登録者</v>
          </cell>
          <cell r="Q2" t="str">
            <v>直近入所者</v>
          </cell>
          <cell r="R2" t="str">
            <v>直近待機者</v>
          </cell>
        </row>
        <row r="3">
          <cell r="O3" t="str">
            <v/>
          </cell>
          <cell r="P3" t="str">
            <v/>
          </cell>
          <cell r="Q3" t="str">
            <v/>
          </cell>
          <cell r="R3" t="str">
            <v/>
          </cell>
        </row>
        <row r="4"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O5" t="str">
            <v/>
          </cell>
          <cell r="P5" t="str">
            <v/>
          </cell>
          <cell r="Q5" t="str">
            <v/>
          </cell>
          <cell r="R5" t="str">
            <v/>
          </cell>
        </row>
        <row r="6"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O8" t="str">
            <v/>
          </cell>
          <cell r="P8" t="str">
            <v/>
          </cell>
          <cell r="Q8" t="str">
            <v/>
          </cell>
          <cell r="R8" t="str">
            <v/>
          </cell>
        </row>
        <row r="9"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O13" t="str">
            <v/>
          </cell>
          <cell r="P13" t="str">
            <v/>
          </cell>
          <cell r="Q13" t="str">
            <v/>
          </cell>
          <cell r="R13" t="str">
            <v/>
          </cell>
        </row>
        <row r="14"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  <row r="17">
          <cell r="O17" t="str">
            <v/>
          </cell>
          <cell r="P17" t="str">
            <v/>
          </cell>
          <cell r="Q17" t="str">
            <v/>
          </cell>
          <cell r="R17" t="str">
            <v/>
          </cell>
        </row>
        <row r="18">
          <cell r="O18" t="str">
            <v/>
          </cell>
          <cell r="P18" t="str">
            <v/>
          </cell>
          <cell r="Q18" t="str">
            <v/>
          </cell>
          <cell r="R18" t="str">
            <v/>
          </cell>
        </row>
        <row r="19">
          <cell r="O19" t="str">
            <v/>
          </cell>
          <cell r="P19" t="str">
            <v/>
          </cell>
          <cell r="Q19" t="str">
            <v/>
          </cell>
          <cell r="R19" t="str">
            <v/>
          </cell>
        </row>
        <row r="20">
          <cell r="O20" t="str">
            <v/>
          </cell>
          <cell r="P20" t="str">
            <v/>
          </cell>
          <cell r="Q20" t="str">
            <v/>
          </cell>
          <cell r="R20" t="str">
            <v/>
          </cell>
        </row>
        <row r="21"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</row>
        <row r="22"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</row>
        <row r="23"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</row>
        <row r="24">
          <cell r="O24" t="str">
            <v/>
          </cell>
          <cell r="P24" t="str">
            <v/>
          </cell>
          <cell r="Q24" t="str">
            <v/>
          </cell>
          <cell r="R24" t="str">
            <v/>
          </cell>
        </row>
        <row r="25">
          <cell r="O25" t="str">
            <v/>
          </cell>
          <cell r="P25" t="str">
            <v/>
          </cell>
          <cell r="Q25" t="str">
            <v/>
          </cell>
          <cell r="R25" t="str">
            <v/>
          </cell>
        </row>
        <row r="26"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</row>
        <row r="27">
          <cell r="O27" t="str">
            <v/>
          </cell>
          <cell r="P27" t="str">
            <v/>
          </cell>
          <cell r="Q27" t="str">
            <v/>
          </cell>
          <cell r="R27" t="str">
            <v/>
          </cell>
        </row>
        <row r="28"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</row>
        <row r="29">
          <cell r="O29" t="str">
            <v/>
          </cell>
          <cell r="P29" t="str">
            <v/>
          </cell>
          <cell r="Q29" t="str">
            <v/>
          </cell>
          <cell r="R29" t="str">
            <v/>
          </cell>
        </row>
        <row r="30">
          <cell r="O30" t="str">
            <v/>
          </cell>
          <cell r="P30" t="str">
            <v/>
          </cell>
          <cell r="Q30" t="str">
            <v/>
          </cell>
          <cell r="R30" t="str">
            <v/>
          </cell>
        </row>
        <row r="31">
          <cell r="O31" t="str">
            <v/>
          </cell>
          <cell r="P31" t="str">
            <v/>
          </cell>
          <cell r="Q31" t="str">
            <v/>
          </cell>
          <cell r="R31" t="str">
            <v/>
          </cell>
        </row>
        <row r="32"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</row>
        <row r="33">
          <cell r="O33" t="str">
            <v/>
          </cell>
          <cell r="P33" t="str">
            <v/>
          </cell>
          <cell r="Q33" t="str">
            <v/>
          </cell>
          <cell r="R33" t="str">
            <v/>
          </cell>
        </row>
        <row r="34">
          <cell r="O34" t="str">
            <v/>
          </cell>
          <cell r="P34" t="str">
            <v/>
          </cell>
          <cell r="Q34" t="str">
            <v/>
          </cell>
          <cell r="R34" t="str">
            <v/>
          </cell>
        </row>
        <row r="35"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</row>
        <row r="36"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</row>
        <row r="37">
          <cell r="O37" t="str">
            <v/>
          </cell>
          <cell r="P37" t="str">
            <v/>
          </cell>
          <cell r="Q37" t="str">
            <v/>
          </cell>
          <cell r="R37" t="str">
            <v/>
          </cell>
        </row>
        <row r="38">
          <cell r="O38" t="str">
            <v/>
          </cell>
          <cell r="P38" t="str">
            <v/>
          </cell>
          <cell r="Q38" t="str">
            <v/>
          </cell>
          <cell r="R38" t="str">
            <v/>
          </cell>
        </row>
        <row r="39">
          <cell r="O39" t="str">
            <v/>
          </cell>
          <cell r="P39" t="str">
            <v/>
          </cell>
          <cell r="Q39" t="str">
            <v/>
          </cell>
          <cell r="R39" t="str">
            <v/>
          </cell>
        </row>
        <row r="40">
          <cell r="O40">
            <v>4350280071</v>
          </cell>
          <cell r="P40">
            <v>0</v>
          </cell>
          <cell r="Q40">
            <v>47</v>
          </cell>
          <cell r="R40">
            <v>8</v>
          </cell>
        </row>
        <row r="41">
          <cell r="O41" t="str">
            <v/>
          </cell>
          <cell r="P41" t="str">
            <v/>
          </cell>
          <cell r="Q41" t="str">
            <v/>
          </cell>
          <cell r="R41" t="str">
            <v/>
          </cell>
        </row>
        <row r="42"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</row>
        <row r="43">
          <cell r="O43" t="str">
            <v/>
          </cell>
          <cell r="P43" t="str">
            <v/>
          </cell>
          <cell r="Q43" t="str">
            <v/>
          </cell>
          <cell r="R43" t="str">
            <v/>
          </cell>
        </row>
        <row r="44"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</row>
        <row r="45">
          <cell r="O45" t="str">
            <v/>
          </cell>
          <cell r="P45" t="str">
            <v/>
          </cell>
          <cell r="Q45" t="str">
            <v/>
          </cell>
          <cell r="R45" t="str">
            <v/>
          </cell>
        </row>
        <row r="46"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</row>
        <row r="47">
          <cell r="O47" t="str">
            <v/>
          </cell>
          <cell r="P47" t="str">
            <v/>
          </cell>
          <cell r="Q47" t="str">
            <v/>
          </cell>
          <cell r="R47" t="str">
            <v/>
          </cell>
        </row>
        <row r="48">
          <cell r="O48" t="str">
            <v/>
          </cell>
          <cell r="P48" t="str">
            <v/>
          </cell>
          <cell r="Q48" t="str">
            <v/>
          </cell>
          <cell r="R48" t="str">
            <v/>
          </cell>
        </row>
        <row r="49">
          <cell r="O49" t="str">
            <v/>
          </cell>
          <cell r="P49" t="str">
            <v/>
          </cell>
          <cell r="Q49" t="str">
            <v/>
          </cell>
          <cell r="R49" t="str">
            <v/>
          </cell>
        </row>
        <row r="50">
          <cell r="O50" t="str">
            <v/>
          </cell>
          <cell r="P50" t="str">
            <v/>
          </cell>
          <cell r="Q50" t="str">
            <v/>
          </cell>
          <cell r="R50" t="str">
            <v/>
          </cell>
        </row>
        <row r="51">
          <cell r="O51" t="str">
            <v/>
          </cell>
          <cell r="P51" t="str">
            <v/>
          </cell>
          <cell r="Q51" t="str">
            <v/>
          </cell>
          <cell r="R51" t="str">
            <v/>
          </cell>
        </row>
        <row r="52"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</row>
        <row r="53"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</row>
        <row r="54"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</row>
        <row r="55">
          <cell r="O55" t="str">
            <v/>
          </cell>
          <cell r="P55" t="str">
            <v/>
          </cell>
          <cell r="Q55" t="str">
            <v/>
          </cell>
          <cell r="R55" t="str">
            <v/>
          </cell>
        </row>
        <row r="56">
          <cell r="O56" t="str">
            <v/>
          </cell>
          <cell r="P56" t="str">
            <v/>
          </cell>
          <cell r="Q56" t="str">
            <v/>
          </cell>
          <cell r="R56" t="str">
            <v/>
          </cell>
        </row>
        <row r="57"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</row>
        <row r="58">
          <cell r="O58" t="str">
            <v/>
          </cell>
          <cell r="P58" t="str">
            <v/>
          </cell>
          <cell r="Q58" t="str">
            <v/>
          </cell>
          <cell r="R58" t="str">
            <v/>
          </cell>
        </row>
        <row r="59"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</row>
        <row r="60">
          <cell r="O60" t="str">
            <v/>
          </cell>
          <cell r="P60" t="str">
            <v/>
          </cell>
          <cell r="Q60" t="str">
            <v/>
          </cell>
          <cell r="R60" t="str">
            <v/>
          </cell>
        </row>
        <row r="61">
          <cell r="O61" t="str">
            <v/>
          </cell>
          <cell r="P61" t="str">
            <v/>
          </cell>
          <cell r="Q61" t="str">
            <v/>
          </cell>
          <cell r="R61" t="str">
            <v/>
          </cell>
        </row>
        <row r="62"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</row>
        <row r="63"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</row>
        <row r="64">
          <cell r="O64" t="str">
            <v/>
          </cell>
          <cell r="P64" t="str">
            <v/>
          </cell>
          <cell r="Q64" t="str">
            <v/>
          </cell>
          <cell r="R64" t="str">
            <v/>
          </cell>
        </row>
        <row r="65">
          <cell r="O65" t="str">
            <v/>
          </cell>
          <cell r="P65" t="str">
            <v/>
          </cell>
          <cell r="Q65" t="str">
            <v/>
          </cell>
          <cell r="R65" t="str">
            <v/>
          </cell>
        </row>
        <row r="66">
          <cell r="O66" t="str">
            <v/>
          </cell>
          <cell r="P66" t="str">
            <v/>
          </cell>
          <cell r="Q66" t="str">
            <v/>
          </cell>
          <cell r="R66" t="str">
            <v/>
          </cell>
        </row>
        <row r="67">
          <cell r="O67" t="str">
            <v/>
          </cell>
          <cell r="P67" t="str">
            <v/>
          </cell>
          <cell r="Q67" t="str">
            <v/>
          </cell>
          <cell r="R67" t="str">
            <v/>
          </cell>
        </row>
        <row r="68">
          <cell r="O68" t="str">
            <v/>
          </cell>
          <cell r="P68" t="str">
            <v/>
          </cell>
          <cell r="Q68" t="str">
            <v/>
          </cell>
          <cell r="R68" t="str">
            <v/>
          </cell>
        </row>
        <row r="69"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</row>
        <row r="70">
          <cell r="O70" t="str">
            <v/>
          </cell>
          <cell r="P70" t="str">
            <v/>
          </cell>
          <cell r="Q70" t="str">
            <v/>
          </cell>
          <cell r="R70" t="str">
            <v/>
          </cell>
        </row>
        <row r="71">
          <cell r="O71" t="str">
            <v/>
          </cell>
          <cell r="P71" t="str">
            <v/>
          </cell>
          <cell r="Q71" t="str">
            <v/>
          </cell>
          <cell r="R71" t="str">
            <v/>
          </cell>
        </row>
        <row r="72"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</row>
        <row r="73"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</row>
        <row r="74"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</row>
        <row r="75"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</row>
        <row r="76">
          <cell r="O76">
            <v>4390200410</v>
          </cell>
          <cell r="P76">
            <v>0</v>
          </cell>
          <cell r="Q76">
            <v>9</v>
          </cell>
          <cell r="R76">
            <v>3</v>
          </cell>
        </row>
        <row r="77"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</row>
        <row r="78"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</row>
        <row r="79"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</row>
        <row r="80"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</row>
        <row r="81"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</row>
        <row r="82">
          <cell r="O82" t="str">
            <v/>
          </cell>
          <cell r="P82" t="str">
            <v/>
          </cell>
          <cell r="Q82" t="str">
            <v/>
          </cell>
          <cell r="R82" t="str">
            <v/>
          </cell>
        </row>
        <row r="83"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</row>
        <row r="84">
          <cell r="O84" t="str">
            <v/>
          </cell>
          <cell r="P84" t="str">
            <v/>
          </cell>
          <cell r="Q84" t="str">
            <v/>
          </cell>
          <cell r="R84" t="str">
            <v/>
          </cell>
        </row>
        <row r="85">
          <cell r="O85" t="str">
            <v/>
          </cell>
          <cell r="P85" t="str">
            <v/>
          </cell>
          <cell r="Q85" t="str">
            <v/>
          </cell>
          <cell r="R85" t="str">
            <v/>
          </cell>
        </row>
        <row r="86">
          <cell r="O86" t="str">
            <v/>
          </cell>
          <cell r="P86" t="str">
            <v/>
          </cell>
          <cell r="Q86" t="str">
            <v/>
          </cell>
          <cell r="R86" t="str">
            <v/>
          </cell>
        </row>
        <row r="87">
          <cell r="O87" t="str">
            <v/>
          </cell>
          <cell r="P87" t="str">
            <v/>
          </cell>
          <cell r="Q87" t="str">
            <v/>
          </cell>
          <cell r="R87" t="str">
            <v/>
          </cell>
        </row>
        <row r="88">
          <cell r="O88" t="str">
            <v/>
          </cell>
          <cell r="P88" t="str">
            <v/>
          </cell>
          <cell r="Q88" t="str">
            <v/>
          </cell>
          <cell r="R88" t="str">
            <v/>
          </cell>
        </row>
        <row r="89">
          <cell r="O89" t="str">
            <v/>
          </cell>
          <cell r="P89" t="str">
            <v/>
          </cell>
          <cell r="Q89" t="str">
            <v/>
          </cell>
          <cell r="R89" t="str">
            <v/>
          </cell>
        </row>
        <row r="90">
          <cell r="O90" t="str">
            <v/>
          </cell>
          <cell r="P90" t="str">
            <v/>
          </cell>
          <cell r="Q90" t="str">
            <v/>
          </cell>
          <cell r="R90" t="str">
            <v/>
          </cell>
        </row>
        <row r="91">
          <cell r="O91" t="str">
            <v/>
          </cell>
          <cell r="P91" t="str">
            <v/>
          </cell>
          <cell r="Q91" t="str">
            <v/>
          </cell>
          <cell r="R91" t="str">
            <v/>
          </cell>
        </row>
        <row r="92">
          <cell r="O92" t="str">
            <v/>
          </cell>
          <cell r="P92" t="str">
            <v/>
          </cell>
          <cell r="Q92" t="str">
            <v/>
          </cell>
          <cell r="R92" t="str">
            <v/>
          </cell>
        </row>
        <row r="93">
          <cell r="O93" t="str">
            <v/>
          </cell>
          <cell r="P93" t="str">
            <v/>
          </cell>
          <cell r="Q93" t="str">
            <v/>
          </cell>
          <cell r="R93" t="str">
            <v/>
          </cell>
        </row>
        <row r="94">
          <cell r="O94" t="str">
            <v/>
          </cell>
          <cell r="P94" t="str">
            <v/>
          </cell>
          <cell r="Q94" t="str">
            <v/>
          </cell>
          <cell r="R94" t="str">
            <v/>
          </cell>
        </row>
        <row r="95">
          <cell r="O95" t="str">
            <v/>
          </cell>
          <cell r="P95" t="str">
            <v/>
          </cell>
          <cell r="Q95" t="str">
            <v/>
          </cell>
          <cell r="R95" t="str">
            <v/>
          </cell>
        </row>
        <row r="96">
          <cell r="O96" t="str">
            <v/>
          </cell>
          <cell r="P96" t="str">
            <v/>
          </cell>
          <cell r="Q96" t="str">
            <v/>
          </cell>
          <cell r="R96" t="str">
            <v/>
          </cell>
        </row>
        <row r="97">
          <cell r="O97" t="str">
            <v/>
          </cell>
          <cell r="P97" t="str">
            <v/>
          </cell>
          <cell r="Q97" t="str">
            <v/>
          </cell>
          <cell r="R97" t="str">
            <v/>
          </cell>
        </row>
        <row r="98">
          <cell r="O98" t="str">
            <v/>
          </cell>
          <cell r="P98" t="str">
            <v/>
          </cell>
          <cell r="Q98" t="str">
            <v/>
          </cell>
          <cell r="R98" t="str">
            <v/>
          </cell>
        </row>
        <row r="99">
          <cell r="O99" t="str">
            <v/>
          </cell>
          <cell r="P99" t="str">
            <v/>
          </cell>
          <cell r="Q99" t="str">
            <v/>
          </cell>
          <cell r="R99" t="str">
            <v/>
          </cell>
        </row>
        <row r="100">
          <cell r="O100" t="str">
            <v/>
          </cell>
          <cell r="P100" t="str">
            <v/>
          </cell>
          <cell r="Q100" t="str">
            <v/>
          </cell>
          <cell r="R100" t="str">
            <v/>
          </cell>
        </row>
        <row r="101">
          <cell r="O101" t="str">
            <v/>
          </cell>
          <cell r="P101" t="str">
            <v/>
          </cell>
          <cell r="Q101" t="str">
            <v/>
          </cell>
          <cell r="R101" t="str">
            <v/>
          </cell>
        </row>
        <row r="102">
          <cell r="O102" t="str">
            <v/>
          </cell>
          <cell r="P102" t="str">
            <v/>
          </cell>
          <cell r="Q102" t="str">
            <v/>
          </cell>
          <cell r="R102" t="str">
            <v/>
          </cell>
        </row>
        <row r="103">
          <cell r="O103" t="str">
            <v/>
          </cell>
          <cell r="P103" t="str">
            <v/>
          </cell>
          <cell r="Q103" t="str">
            <v/>
          </cell>
          <cell r="R103" t="str">
            <v/>
          </cell>
        </row>
        <row r="104">
          <cell r="O104" t="str">
            <v/>
          </cell>
          <cell r="P104" t="str">
            <v/>
          </cell>
          <cell r="Q104" t="str">
            <v/>
          </cell>
          <cell r="R104" t="str">
            <v/>
          </cell>
        </row>
        <row r="105">
          <cell r="O105" t="str">
            <v/>
          </cell>
          <cell r="P105" t="str">
            <v/>
          </cell>
          <cell r="Q105" t="str">
            <v/>
          </cell>
          <cell r="R105" t="str">
            <v/>
          </cell>
        </row>
        <row r="106"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</row>
        <row r="107">
          <cell r="O107" t="str">
            <v/>
          </cell>
          <cell r="P107" t="str">
            <v/>
          </cell>
          <cell r="Q107" t="str">
            <v/>
          </cell>
          <cell r="R107" t="str">
            <v/>
          </cell>
        </row>
        <row r="108"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</row>
        <row r="109"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</row>
        <row r="110">
          <cell r="O110" t="str">
            <v/>
          </cell>
          <cell r="P110" t="str">
            <v/>
          </cell>
          <cell r="Q110" t="str">
            <v/>
          </cell>
          <cell r="R110" t="str">
            <v/>
          </cell>
        </row>
        <row r="111">
          <cell r="O111" t="str">
            <v/>
          </cell>
          <cell r="P111" t="str">
            <v/>
          </cell>
          <cell r="Q111" t="str">
            <v/>
          </cell>
          <cell r="R111" t="str">
            <v/>
          </cell>
        </row>
        <row r="112">
          <cell r="O112" t="str">
            <v/>
          </cell>
          <cell r="P112" t="str">
            <v/>
          </cell>
          <cell r="Q112" t="str">
            <v/>
          </cell>
          <cell r="R112" t="str">
            <v/>
          </cell>
        </row>
        <row r="113">
          <cell r="O113" t="str">
            <v/>
          </cell>
          <cell r="P113" t="str">
            <v/>
          </cell>
          <cell r="Q113" t="str">
            <v/>
          </cell>
          <cell r="R113" t="str">
            <v/>
          </cell>
        </row>
        <row r="114">
          <cell r="O114" t="str">
            <v/>
          </cell>
          <cell r="P114" t="str">
            <v/>
          </cell>
          <cell r="Q114" t="str">
            <v/>
          </cell>
          <cell r="R114" t="str">
            <v/>
          </cell>
        </row>
        <row r="115">
          <cell r="O115" t="str">
            <v/>
          </cell>
          <cell r="P115" t="str">
            <v/>
          </cell>
          <cell r="Q115" t="str">
            <v/>
          </cell>
          <cell r="R115" t="str">
            <v/>
          </cell>
        </row>
        <row r="116">
          <cell r="O116" t="str">
            <v/>
          </cell>
          <cell r="P116" t="str">
            <v/>
          </cell>
          <cell r="Q116" t="str">
            <v/>
          </cell>
          <cell r="R116" t="str">
            <v/>
          </cell>
        </row>
        <row r="117">
          <cell r="O117" t="str">
            <v/>
          </cell>
          <cell r="P117" t="str">
            <v/>
          </cell>
          <cell r="Q117" t="str">
            <v/>
          </cell>
          <cell r="R117" t="str">
            <v/>
          </cell>
        </row>
        <row r="118">
          <cell r="O118" t="str">
            <v/>
          </cell>
          <cell r="P118" t="str">
            <v/>
          </cell>
          <cell r="Q118" t="str">
            <v/>
          </cell>
          <cell r="R118" t="str">
            <v/>
          </cell>
        </row>
        <row r="119">
          <cell r="O119" t="str">
            <v/>
          </cell>
          <cell r="P119" t="str">
            <v/>
          </cell>
          <cell r="Q119" t="str">
            <v/>
          </cell>
          <cell r="R119" t="str">
            <v/>
          </cell>
        </row>
        <row r="120">
          <cell r="O120" t="str">
            <v/>
          </cell>
          <cell r="P120" t="str">
            <v/>
          </cell>
          <cell r="Q120" t="str">
            <v/>
          </cell>
          <cell r="R120" t="str">
            <v/>
          </cell>
        </row>
        <row r="121"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</row>
        <row r="122">
          <cell r="O122" t="str">
            <v/>
          </cell>
          <cell r="P122" t="str">
            <v/>
          </cell>
          <cell r="Q122" t="str">
            <v/>
          </cell>
          <cell r="R122" t="str">
            <v/>
          </cell>
        </row>
        <row r="123">
          <cell r="O123" t="str">
            <v/>
          </cell>
          <cell r="P123" t="str">
            <v/>
          </cell>
          <cell r="Q123" t="str">
            <v/>
          </cell>
          <cell r="R123" t="str">
            <v/>
          </cell>
        </row>
        <row r="124">
          <cell r="O124" t="str">
            <v/>
          </cell>
          <cell r="P124" t="str">
            <v/>
          </cell>
          <cell r="Q124" t="str">
            <v/>
          </cell>
          <cell r="R124" t="str">
            <v/>
          </cell>
        </row>
        <row r="125">
          <cell r="O125" t="str">
            <v/>
          </cell>
          <cell r="P125" t="str">
            <v/>
          </cell>
          <cell r="Q125" t="str">
            <v/>
          </cell>
          <cell r="R125" t="str">
            <v/>
          </cell>
        </row>
        <row r="126">
          <cell r="O126" t="str">
            <v/>
          </cell>
          <cell r="P126" t="str">
            <v/>
          </cell>
          <cell r="Q126" t="str">
            <v/>
          </cell>
          <cell r="R126" t="str">
            <v/>
          </cell>
        </row>
        <row r="127">
          <cell r="O127" t="str">
            <v/>
          </cell>
          <cell r="P127" t="str">
            <v/>
          </cell>
          <cell r="Q127" t="str">
            <v/>
          </cell>
          <cell r="R127" t="str">
            <v/>
          </cell>
        </row>
        <row r="128">
          <cell r="O128" t="str">
            <v/>
          </cell>
          <cell r="P128" t="str">
            <v/>
          </cell>
          <cell r="Q128" t="str">
            <v/>
          </cell>
          <cell r="R128" t="str">
            <v/>
          </cell>
        </row>
        <row r="129">
          <cell r="O129" t="str">
            <v/>
          </cell>
          <cell r="P129" t="str">
            <v/>
          </cell>
          <cell r="Q129" t="str">
            <v/>
          </cell>
          <cell r="R129" t="str">
            <v/>
          </cell>
        </row>
        <row r="130">
          <cell r="O130" t="str">
            <v/>
          </cell>
          <cell r="P130" t="str">
            <v/>
          </cell>
          <cell r="Q130" t="str">
            <v/>
          </cell>
          <cell r="R130" t="str">
            <v/>
          </cell>
        </row>
        <row r="131">
          <cell r="O131" t="str">
            <v/>
          </cell>
          <cell r="P131" t="str">
            <v/>
          </cell>
          <cell r="Q131" t="str">
            <v/>
          </cell>
          <cell r="R131" t="str">
            <v/>
          </cell>
        </row>
        <row r="132">
          <cell r="O132" t="str">
            <v/>
          </cell>
          <cell r="P132" t="str">
            <v/>
          </cell>
          <cell r="Q132" t="str">
            <v/>
          </cell>
          <cell r="R132" t="str">
            <v/>
          </cell>
        </row>
        <row r="133">
          <cell r="O133" t="str">
            <v/>
          </cell>
          <cell r="P133" t="str">
            <v/>
          </cell>
          <cell r="Q133" t="str">
            <v/>
          </cell>
          <cell r="R133" t="str">
            <v/>
          </cell>
        </row>
        <row r="134">
          <cell r="O134" t="str">
            <v/>
          </cell>
          <cell r="P134" t="str">
            <v/>
          </cell>
          <cell r="Q134" t="str">
            <v/>
          </cell>
          <cell r="R134" t="str">
            <v/>
          </cell>
        </row>
        <row r="135">
          <cell r="O135" t="str">
            <v/>
          </cell>
          <cell r="P135" t="str">
            <v/>
          </cell>
          <cell r="Q135" t="str">
            <v/>
          </cell>
          <cell r="R135" t="str">
            <v/>
          </cell>
        </row>
        <row r="136">
          <cell r="O136" t="str">
            <v/>
          </cell>
          <cell r="P136" t="str">
            <v/>
          </cell>
          <cell r="Q136" t="str">
            <v/>
          </cell>
          <cell r="R136" t="str">
            <v/>
          </cell>
        </row>
        <row r="137">
          <cell r="O137" t="str">
            <v/>
          </cell>
          <cell r="P137" t="str">
            <v/>
          </cell>
          <cell r="Q137" t="str">
            <v/>
          </cell>
          <cell r="R137" t="str">
            <v/>
          </cell>
        </row>
        <row r="138">
          <cell r="O138" t="str">
            <v/>
          </cell>
          <cell r="P138" t="str">
            <v/>
          </cell>
          <cell r="Q138" t="str">
            <v/>
          </cell>
          <cell r="R138" t="str">
            <v/>
          </cell>
        </row>
        <row r="139">
          <cell r="O139" t="str">
            <v/>
          </cell>
          <cell r="P139" t="str">
            <v/>
          </cell>
          <cell r="Q139" t="str">
            <v/>
          </cell>
          <cell r="R139" t="str">
            <v/>
          </cell>
        </row>
        <row r="140">
          <cell r="O140" t="str">
            <v/>
          </cell>
          <cell r="P140" t="str">
            <v/>
          </cell>
          <cell r="Q140" t="str">
            <v/>
          </cell>
          <cell r="R140" t="str">
            <v/>
          </cell>
        </row>
        <row r="141">
          <cell r="O141" t="str">
            <v/>
          </cell>
          <cell r="P141" t="str">
            <v/>
          </cell>
          <cell r="Q141" t="str">
            <v/>
          </cell>
          <cell r="R141" t="str">
            <v/>
          </cell>
        </row>
        <row r="142">
          <cell r="O142" t="str">
            <v/>
          </cell>
          <cell r="P142" t="str">
            <v/>
          </cell>
          <cell r="Q142" t="str">
            <v/>
          </cell>
          <cell r="R142" t="str">
            <v/>
          </cell>
        </row>
        <row r="143">
          <cell r="O143" t="str">
            <v/>
          </cell>
          <cell r="P143" t="str">
            <v/>
          </cell>
          <cell r="Q143" t="str">
            <v/>
          </cell>
          <cell r="R143" t="str">
            <v/>
          </cell>
        </row>
        <row r="144">
          <cell r="O144" t="str">
            <v/>
          </cell>
          <cell r="P144" t="str">
            <v/>
          </cell>
          <cell r="Q144" t="str">
            <v/>
          </cell>
          <cell r="R144" t="str">
            <v/>
          </cell>
        </row>
        <row r="145">
          <cell r="O145" t="str">
            <v/>
          </cell>
          <cell r="P145" t="str">
            <v/>
          </cell>
          <cell r="Q145" t="str">
            <v/>
          </cell>
          <cell r="R145" t="str">
            <v/>
          </cell>
        </row>
        <row r="146">
          <cell r="O146" t="str">
            <v/>
          </cell>
          <cell r="P146" t="str">
            <v/>
          </cell>
          <cell r="Q146" t="str">
            <v/>
          </cell>
          <cell r="R146" t="str">
            <v/>
          </cell>
        </row>
        <row r="147">
          <cell r="O147" t="str">
            <v/>
          </cell>
          <cell r="P147" t="str">
            <v/>
          </cell>
          <cell r="Q147" t="str">
            <v/>
          </cell>
          <cell r="R147" t="str">
            <v/>
          </cell>
        </row>
        <row r="148">
          <cell r="O148" t="str">
            <v/>
          </cell>
          <cell r="P148" t="str">
            <v/>
          </cell>
          <cell r="Q148" t="str">
            <v/>
          </cell>
          <cell r="R148" t="str">
            <v/>
          </cell>
        </row>
        <row r="149">
          <cell r="O149" t="str">
            <v/>
          </cell>
          <cell r="P149" t="str">
            <v/>
          </cell>
          <cell r="Q149" t="str">
            <v/>
          </cell>
          <cell r="R149" t="str">
            <v/>
          </cell>
        </row>
        <row r="150">
          <cell r="O150" t="str">
            <v/>
          </cell>
          <cell r="P150" t="str">
            <v/>
          </cell>
          <cell r="Q150" t="str">
            <v/>
          </cell>
          <cell r="R150" t="str">
            <v/>
          </cell>
        </row>
        <row r="151">
          <cell r="O151" t="str">
            <v/>
          </cell>
          <cell r="P151" t="str">
            <v/>
          </cell>
          <cell r="Q151" t="str">
            <v/>
          </cell>
          <cell r="R151" t="str">
            <v/>
          </cell>
        </row>
        <row r="152">
          <cell r="O152" t="str">
            <v/>
          </cell>
          <cell r="P152" t="str">
            <v/>
          </cell>
          <cell r="Q152" t="str">
            <v/>
          </cell>
          <cell r="R152" t="str">
            <v/>
          </cell>
        </row>
        <row r="153">
          <cell r="O153" t="str">
            <v/>
          </cell>
          <cell r="P153" t="str">
            <v/>
          </cell>
          <cell r="Q153" t="str">
            <v/>
          </cell>
          <cell r="R153" t="str">
            <v/>
          </cell>
        </row>
        <row r="154">
          <cell r="O154" t="str">
            <v/>
          </cell>
          <cell r="P154" t="str">
            <v/>
          </cell>
          <cell r="Q154" t="str">
            <v/>
          </cell>
          <cell r="R154" t="str">
            <v/>
          </cell>
        </row>
        <row r="155">
          <cell r="O155" t="str">
            <v/>
          </cell>
          <cell r="P155" t="str">
            <v/>
          </cell>
          <cell r="Q155" t="str">
            <v/>
          </cell>
          <cell r="R155" t="str">
            <v/>
          </cell>
        </row>
        <row r="156">
          <cell r="O156" t="str">
            <v/>
          </cell>
          <cell r="P156" t="str">
            <v/>
          </cell>
          <cell r="Q156" t="str">
            <v/>
          </cell>
          <cell r="R156" t="str">
            <v/>
          </cell>
        </row>
        <row r="157">
          <cell r="O157">
            <v>4350280022</v>
          </cell>
          <cell r="P157">
            <v>0</v>
          </cell>
          <cell r="Q157">
            <v>80</v>
          </cell>
          <cell r="R157">
            <v>4</v>
          </cell>
        </row>
        <row r="158">
          <cell r="O158" t="str">
            <v/>
          </cell>
          <cell r="P158" t="str">
            <v/>
          </cell>
          <cell r="Q158" t="str">
            <v/>
          </cell>
          <cell r="R158" t="str">
            <v/>
          </cell>
        </row>
        <row r="159">
          <cell r="O159" t="str">
            <v/>
          </cell>
          <cell r="P159" t="str">
            <v/>
          </cell>
          <cell r="Q159" t="str">
            <v/>
          </cell>
          <cell r="R159" t="str">
            <v/>
          </cell>
        </row>
        <row r="160">
          <cell r="O160" t="str">
            <v/>
          </cell>
          <cell r="P160" t="str">
            <v/>
          </cell>
          <cell r="Q160" t="str">
            <v/>
          </cell>
          <cell r="R160" t="str">
            <v/>
          </cell>
        </row>
        <row r="161">
          <cell r="O161" t="str">
            <v/>
          </cell>
          <cell r="P161" t="str">
            <v/>
          </cell>
          <cell r="Q161" t="str">
            <v/>
          </cell>
          <cell r="R161" t="str">
            <v/>
          </cell>
        </row>
        <row r="162">
          <cell r="O162" t="str">
            <v/>
          </cell>
          <cell r="P162" t="str">
            <v/>
          </cell>
          <cell r="Q162" t="str">
            <v/>
          </cell>
          <cell r="R162" t="str">
            <v/>
          </cell>
        </row>
        <row r="163">
          <cell r="O163" t="str">
            <v/>
          </cell>
          <cell r="P163" t="str">
            <v/>
          </cell>
          <cell r="Q163" t="str">
            <v/>
          </cell>
          <cell r="R163" t="str">
            <v/>
          </cell>
        </row>
        <row r="164">
          <cell r="O164" t="str">
            <v/>
          </cell>
          <cell r="P164" t="str">
            <v/>
          </cell>
          <cell r="Q164" t="str">
            <v/>
          </cell>
          <cell r="R164" t="str">
            <v/>
          </cell>
        </row>
        <row r="165">
          <cell r="O165" t="str">
            <v/>
          </cell>
          <cell r="P165" t="str">
            <v/>
          </cell>
          <cell r="Q165" t="str">
            <v/>
          </cell>
          <cell r="R165" t="str">
            <v/>
          </cell>
        </row>
        <row r="166">
          <cell r="O166" t="str">
            <v/>
          </cell>
          <cell r="P166" t="str">
            <v/>
          </cell>
          <cell r="Q166" t="str">
            <v/>
          </cell>
          <cell r="R166" t="str">
            <v/>
          </cell>
        </row>
        <row r="167">
          <cell r="O167" t="str">
            <v/>
          </cell>
          <cell r="P167" t="str">
            <v/>
          </cell>
          <cell r="Q167" t="str">
            <v/>
          </cell>
          <cell r="R167" t="str">
            <v/>
          </cell>
        </row>
        <row r="168">
          <cell r="O168" t="str">
            <v/>
          </cell>
          <cell r="P168" t="str">
            <v/>
          </cell>
          <cell r="Q168" t="str">
            <v/>
          </cell>
          <cell r="R168" t="str">
            <v/>
          </cell>
        </row>
        <row r="169">
          <cell r="O169" t="str">
            <v/>
          </cell>
          <cell r="P169" t="str">
            <v/>
          </cell>
          <cell r="Q169" t="str">
            <v/>
          </cell>
          <cell r="R169" t="str">
            <v/>
          </cell>
        </row>
        <row r="170">
          <cell r="O170" t="str">
            <v/>
          </cell>
          <cell r="P170" t="str">
            <v/>
          </cell>
          <cell r="Q170" t="str">
            <v/>
          </cell>
          <cell r="R170" t="str">
            <v/>
          </cell>
        </row>
        <row r="171">
          <cell r="O171" t="str">
            <v/>
          </cell>
          <cell r="P171" t="str">
            <v/>
          </cell>
          <cell r="Q171" t="str">
            <v/>
          </cell>
          <cell r="R171" t="str">
            <v/>
          </cell>
        </row>
        <row r="172">
          <cell r="O172" t="str">
            <v/>
          </cell>
          <cell r="P172" t="str">
            <v/>
          </cell>
          <cell r="Q172" t="str">
            <v/>
          </cell>
          <cell r="R172" t="str">
            <v/>
          </cell>
        </row>
        <row r="173">
          <cell r="O173" t="str">
            <v/>
          </cell>
          <cell r="P173" t="str">
            <v/>
          </cell>
          <cell r="Q173" t="str">
            <v/>
          </cell>
          <cell r="R173" t="str">
            <v/>
          </cell>
        </row>
        <row r="174">
          <cell r="O174" t="str">
            <v/>
          </cell>
          <cell r="P174" t="str">
            <v/>
          </cell>
          <cell r="Q174" t="str">
            <v/>
          </cell>
          <cell r="R174" t="str">
            <v/>
          </cell>
        </row>
        <row r="175">
          <cell r="O175" t="str">
            <v/>
          </cell>
          <cell r="P175" t="str">
            <v/>
          </cell>
          <cell r="Q175" t="str">
            <v/>
          </cell>
          <cell r="R175" t="str">
            <v/>
          </cell>
        </row>
        <row r="176">
          <cell r="O176" t="str">
            <v/>
          </cell>
          <cell r="P176" t="str">
            <v/>
          </cell>
          <cell r="Q176" t="str">
            <v/>
          </cell>
          <cell r="R176" t="str">
            <v/>
          </cell>
        </row>
        <row r="177">
          <cell r="O177" t="str">
            <v/>
          </cell>
          <cell r="P177" t="str">
            <v/>
          </cell>
          <cell r="Q177" t="str">
            <v/>
          </cell>
          <cell r="R177" t="str">
            <v/>
          </cell>
        </row>
        <row r="178">
          <cell r="O178" t="str">
            <v/>
          </cell>
          <cell r="P178" t="str">
            <v/>
          </cell>
          <cell r="Q178" t="str">
            <v/>
          </cell>
          <cell r="R178" t="str">
            <v/>
          </cell>
        </row>
        <row r="179">
          <cell r="O179" t="str">
            <v/>
          </cell>
          <cell r="P179" t="str">
            <v/>
          </cell>
          <cell r="Q179" t="str">
            <v/>
          </cell>
          <cell r="R179" t="str">
            <v/>
          </cell>
        </row>
        <row r="180">
          <cell r="O180" t="str">
            <v/>
          </cell>
          <cell r="P180" t="str">
            <v/>
          </cell>
          <cell r="Q180" t="str">
            <v/>
          </cell>
          <cell r="R180" t="str">
            <v/>
          </cell>
        </row>
        <row r="181">
          <cell r="O181" t="str">
            <v/>
          </cell>
          <cell r="P181" t="str">
            <v/>
          </cell>
          <cell r="Q181" t="str">
            <v/>
          </cell>
          <cell r="R181" t="str">
            <v/>
          </cell>
        </row>
        <row r="182">
          <cell r="O182" t="str">
            <v/>
          </cell>
          <cell r="P182" t="str">
            <v/>
          </cell>
          <cell r="Q182" t="str">
            <v/>
          </cell>
          <cell r="R182" t="str">
            <v/>
          </cell>
        </row>
        <row r="183">
          <cell r="O183" t="str">
            <v/>
          </cell>
          <cell r="P183" t="str">
            <v/>
          </cell>
          <cell r="Q183" t="str">
            <v/>
          </cell>
          <cell r="R183" t="str">
            <v/>
          </cell>
        </row>
        <row r="184">
          <cell r="O184" t="str">
            <v/>
          </cell>
          <cell r="P184" t="str">
            <v/>
          </cell>
          <cell r="Q184" t="str">
            <v/>
          </cell>
          <cell r="R184" t="str">
            <v/>
          </cell>
        </row>
        <row r="185">
          <cell r="O185" t="str">
            <v/>
          </cell>
          <cell r="P185" t="str">
            <v/>
          </cell>
          <cell r="Q185" t="str">
            <v/>
          </cell>
          <cell r="R185" t="str">
            <v/>
          </cell>
        </row>
        <row r="186">
          <cell r="O186" t="str">
            <v/>
          </cell>
          <cell r="P186" t="str">
            <v/>
          </cell>
          <cell r="Q186" t="str">
            <v/>
          </cell>
          <cell r="R186" t="str">
            <v/>
          </cell>
        </row>
        <row r="187">
          <cell r="O187" t="str">
            <v/>
          </cell>
          <cell r="P187" t="str">
            <v/>
          </cell>
          <cell r="Q187" t="str">
            <v/>
          </cell>
          <cell r="R187" t="str">
            <v/>
          </cell>
        </row>
        <row r="188">
          <cell r="O188" t="str">
            <v/>
          </cell>
          <cell r="P188" t="str">
            <v/>
          </cell>
          <cell r="Q188" t="str">
            <v/>
          </cell>
          <cell r="R188" t="str">
            <v/>
          </cell>
        </row>
        <row r="189">
          <cell r="O189" t="str">
            <v/>
          </cell>
          <cell r="P189" t="str">
            <v/>
          </cell>
          <cell r="Q189" t="str">
            <v/>
          </cell>
          <cell r="R189" t="str">
            <v/>
          </cell>
        </row>
        <row r="190">
          <cell r="O190" t="str">
            <v/>
          </cell>
          <cell r="P190" t="str">
            <v/>
          </cell>
          <cell r="Q190" t="str">
            <v/>
          </cell>
          <cell r="R190" t="str">
            <v/>
          </cell>
        </row>
        <row r="191">
          <cell r="O191" t="str">
            <v/>
          </cell>
          <cell r="P191" t="str">
            <v/>
          </cell>
          <cell r="Q191" t="str">
            <v/>
          </cell>
          <cell r="R191" t="str">
            <v/>
          </cell>
        </row>
        <row r="192">
          <cell r="O192" t="str">
            <v/>
          </cell>
          <cell r="P192" t="str">
            <v/>
          </cell>
          <cell r="Q192" t="str">
            <v/>
          </cell>
          <cell r="R192" t="str">
            <v/>
          </cell>
        </row>
        <row r="193">
          <cell r="O193" t="str">
            <v/>
          </cell>
          <cell r="P193" t="str">
            <v/>
          </cell>
          <cell r="Q193" t="str">
            <v/>
          </cell>
          <cell r="R193" t="str">
            <v/>
          </cell>
        </row>
        <row r="194">
          <cell r="O194" t="str">
            <v/>
          </cell>
          <cell r="P194" t="str">
            <v/>
          </cell>
          <cell r="Q194" t="str">
            <v/>
          </cell>
          <cell r="R194" t="str">
            <v/>
          </cell>
        </row>
        <row r="195">
          <cell r="O195" t="str">
            <v/>
          </cell>
          <cell r="P195" t="str">
            <v/>
          </cell>
          <cell r="Q195" t="str">
            <v/>
          </cell>
          <cell r="R195" t="str">
            <v/>
          </cell>
        </row>
        <row r="196">
          <cell r="O196" t="str">
            <v/>
          </cell>
          <cell r="P196" t="str">
            <v/>
          </cell>
          <cell r="Q196" t="str">
            <v/>
          </cell>
          <cell r="R196" t="str">
            <v/>
          </cell>
        </row>
        <row r="197">
          <cell r="O197" t="str">
            <v/>
          </cell>
          <cell r="P197" t="str">
            <v/>
          </cell>
          <cell r="Q197" t="str">
            <v/>
          </cell>
          <cell r="R197" t="str">
            <v/>
          </cell>
        </row>
        <row r="198">
          <cell r="O198" t="str">
            <v/>
          </cell>
          <cell r="P198" t="str">
            <v/>
          </cell>
          <cell r="Q198" t="str">
            <v/>
          </cell>
          <cell r="R198" t="str">
            <v/>
          </cell>
        </row>
        <row r="199">
          <cell r="O199" t="str">
            <v/>
          </cell>
          <cell r="P199" t="str">
            <v/>
          </cell>
          <cell r="Q199" t="str">
            <v/>
          </cell>
          <cell r="R199" t="str">
            <v/>
          </cell>
        </row>
        <row r="200">
          <cell r="O200" t="str">
            <v/>
          </cell>
          <cell r="P200" t="str">
            <v/>
          </cell>
          <cell r="Q200" t="str">
            <v/>
          </cell>
          <cell r="R200" t="str">
            <v/>
          </cell>
        </row>
        <row r="201">
          <cell r="O201" t="str">
            <v/>
          </cell>
          <cell r="P201" t="str">
            <v/>
          </cell>
          <cell r="Q201" t="str">
            <v/>
          </cell>
          <cell r="R201" t="str">
            <v/>
          </cell>
        </row>
        <row r="202">
          <cell r="O202" t="str">
            <v/>
          </cell>
          <cell r="P202" t="str">
            <v/>
          </cell>
          <cell r="Q202" t="str">
            <v/>
          </cell>
          <cell r="R202" t="str">
            <v/>
          </cell>
        </row>
        <row r="203">
          <cell r="O203" t="str">
            <v/>
          </cell>
          <cell r="P203" t="str">
            <v/>
          </cell>
          <cell r="Q203" t="str">
            <v/>
          </cell>
          <cell r="R203" t="str">
            <v/>
          </cell>
        </row>
        <row r="204">
          <cell r="O204" t="str">
            <v/>
          </cell>
          <cell r="P204" t="str">
            <v/>
          </cell>
          <cell r="Q204" t="str">
            <v/>
          </cell>
          <cell r="R204" t="str">
            <v/>
          </cell>
        </row>
        <row r="205">
          <cell r="O205" t="str">
            <v/>
          </cell>
          <cell r="P205" t="str">
            <v/>
          </cell>
          <cell r="Q205" t="str">
            <v/>
          </cell>
          <cell r="R205" t="str">
            <v/>
          </cell>
        </row>
        <row r="206">
          <cell r="O206" t="str">
            <v/>
          </cell>
          <cell r="P206" t="str">
            <v/>
          </cell>
          <cell r="Q206" t="str">
            <v/>
          </cell>
          <cell r="R206" t="str">
            <v/>
          </cell>
        </row>
        <row r="207">
          <cell r="O207" t="str">
            <v/>
          </cell>
          <cell r="P207" t="str">
            <v/>
          </cell>
          <cell r="Q207" t="str">
            <v/>
          </cell>
          <cell r="R207" t="str">
            <v/>
          </cell>
        </row>
        <row r="208">
          <cell r="O208" t="str">
            <v/>
          </cell>
          <cell r="P208" t="str">
            <v/>
          </cell>
          <cell r="Q208" t="str">
            <v/>
          </cell>
          <cell r="R208" t="str">
            <v/>
          </cell>
        </row>
        <row r="209">
          <cell r="O209" t="str">
            <v/>
          </cell>
          <cell r="P209" t="str">
            <v/>
          </cell>
          <cell r="Q209" t="str">
            <v/>
          </cell>
          <cell r="R209" t="str">
            <v/>
          </cell>
        </row>
        <row r="210">
          <cell r="O210" t="str">
            <v/>
          </cell>
          <cell r="P210" t="str">
            <v/>
          </cell>
          <cell r="Q210" t="str">
            <v/>
          </cell>
          <cell r="R210" t="str">
            <v/>
          </cell>
        </row>
        <row r="211">
          <cell r="O211" t="str">
            <v/>
          </cell>
          <cell r="P211" t="str">
            <v/>
          </cell>
          <cell r="Q211" t="str">
            <v/>
          </cell>
          <cell r="R211" t="str">
            <v/>
          </cell>
        </row>
        <row r="212">
          <cell r="O212" t="str">
            <v/>
          </cell>
          <cell r="P212" t="str">
            <v/>
          </cell>
          <cell r="Q212" t="str">
            <v/>
          </cell>
          <cell r="R212" t="str">
            <v/>
          </cell>
        </row>
        <row r="213">
          <cell r="O213" t="str">
            <v/>
          </cell>
          <cell r="P213" t="str">
            <v/>
          </cell>
          <cell r="Q213" t="str">
            <v/>
          </cell>
          <cell r="R213" t="str">
            <v/>
          </cell>
        </row>
        <row r="214">
          <cell r="O214" t="str">
            <v/>
          </cell>
          <cell r="P214" t="str">
            <v/>
          </cell>
          <cell r="Q214" t="str">
            <v/>
          </cell>
          <cell r="R214" t="str">
            <v/>
          </cell>
        </row>
        <row r="215">
          <cell r="O215" t="str">
            <v/>
          </cell>
          <cell r="P215" t="str">
            <v/>
          </cell>
          <cell r="Q215" t="str">
            <v/>
          </cell>
          <cell r="R215" t="str">
            <v/>
          </cell>
        </row>
        <row r="216">
          <cell r="O216" t="str">
            <v/>
          </cell>
          <cell r="P216" t="str">
            <v/>
          </cell>
          <cell r="Q216" t="str">
            <v/>
          </cell>
          <cell r="R216" t="str">
            <v/>
          </cell>
        </row>
        <row r="217">
          <cell r="O217" t="str">
            <v/>
          </cell>
          <cell r="P217" t="str">
            <v/>
          </cell>
          <cell r="Q217" t="str">
            <v/>
          </cell>
          <cell r="R217" t="str">
            <v/>
          </cell>
        </row>
        <row r="218">
          <cell r="O218" t="str">
            <v/>
          </cell>
          <cell r="P218" t="str">
            <v/>
          </cell>
          <cell r="Q218" t="str">
            <v/>
          </cell>
          <cell r="R218" t="str">
            <v/>
          </cell>
        </row>
        <row r="219">
          <cell r="O219">
            <v>4390200204</v>
          </cell>
          <cell r="P219">
            <v>0</v>
          </cell>
          <cell r="Q219">
            <v>9</v>
          </cell>
          <cell r="R219">
            <v>10</v>
          </cell>
        </row>
        <row r="220">
          <cell r="O220" t="str">
            <v/>
          </cell>
          <cell r="P220" t="str">
            <v/>
          </cell>
          <cell r="Q220" t="str">
            <v/>
          </cell>
          <cell r="R220" t="str">
            <v/>
          </cell>
        </row>
        <row r="221">
          <cell r="O221" t="str">
            <v/>
          </cell>
          <cell r="P221" t="str">
            <v/>
          </cell>
          <cell r="Q221" t="str">
            <v/>
          </cell>
          <cell r="R221" t="str">
            <v/>
          </cell>
        </row>
        <row r="222">
          <cell r="O222" t="str">
            <v/>
          </cell>
          <cell r="P222" t="str">
            <v/>
          </cell>
          <cell r="Q222" t="str">
            <v/>
          </cell>
          <cell r="R222" t="str">
            <v/>
          </cell>
        </row>
        <row r="223">
          <cell r="O223" t="str">
            <v/>
          </cell>
          <cell r="P223" t="str">
            <v/>
          </cell>
          <cell r="Q223" t="str">
            <v/>
          </cell>
          <cell r="R223" t="str">
            <v/>
          </cell>
        </row>
        <row r="224">
          <cell r="O224" t="str">
            <v/>
          </cell>
          <cell r="P224" t="str">
            <v/>
          </cell>
          <cell r="Q224" t="str">
            <v/>
          </cell>
          <cell r="R224" t="str">
            <v/>
          </cell>
        </row>
        <row r="225">
          <cell r="O225" t="str">
            <v/>
          </cell>
          <cell r="P225" t="str">
            <v/>
          </cell>
          <cell r="Q225" t="str">
            <v/>
          </cell>
          <cell r="R225" t="str">
            <v/>
          </cell>
        </row>
        <row r="226">
          <cell r="O226" t="str">
            <v/>
          </cell>
          <cell r="P226" t="str">
            <v/>
          </cell>
          <cell r="Q226" t="str">
            <v/>
          </cell>
          <cell r="R226" t="str">
            <v/>
          </cell>
        </row>
        <row r="227">
          <cell r="O227" t="str">
            <v/>
          </cell>
          <cell r="P227" t="str">
            <v/>
          </cell>
          <cell r="Q227" t="str">
            <v/>
          </cell>
          <cell r="R227" t="str">
            <v/>
          </cell>
        </row>
        <row r="228">
          <cell r="O228" t="str">
            <v/>
          </cell>
          <cell r="P228" t="str">
            <v/>
          </cell>
          <cell r="Q228" t="str">
            <v/>
          </cell>
          <cell r="R228" t="str">
            <v/>
          </cell>
        </row>
        <row r="229">
          <cell r="O229" t="str">
            <v/>
          </cell>
          <cell r="P229" t="str">
            <v/>
          </cell>
          <cell r="Q229" t="str">
            <v/>
          </cell>
          <cell r="R229" t="str">
            <v/>
          </cell>
        </row>
        <row r="230">
          <cell r="O230" t="str">
            <v/>
          </cell>
          <cell r="P230" t="str">
            <v/>
          </cell>
          <cell r="Q230" t="str">
            <v/>
          </cell>
          <cell r="R230" t="str">
            <v/>
          </cell>
        </row>
        <row r="231">
          <cell r="O231" t="str">
            <v/>
          </cell>
          <cell r="P231" t="str">
            <v/>
          </cell>
          <cell r="Q231" t="str">
            <v/>
          </cell>
          <cell r="R231" t="str">
            <v/>
          </cell>
        </row>
        <row r="232">
          <cell r="O232" t="str">
            <v/>
          </cell>
          <cell r="P232" t="str">
            <v/>
          </cell>
          <cell r="Q232" t="str">
            <v/>
          </cell>
          <cell r="R232" t="str">
            <v/>
          </cell>
        </row>
        <row r="233">
          <cell r="O233" t="str">
            <v/>
          </cell>
          <cell r="P233" t="str">
            <v/>
          </cell>
          <cell r="Q233" t="str">
            <v/>
          </cell>
          <cell r="R233" t="str">
            <v/>
          </cell>
        </row>
        <row r="234">
          <cell r="O234" t="str">
            <v/>
          </cell>
          <cell r="P234" t="str">
            <v/>
          </cell>
          <cell r="Q234" t="str">
            <v/>
          </cell>
          <cell r="R234" t="str">
            <v/>
          </cell>
        </row>
        <row r="235">
          <cell r="O235" t="str">
            <v/>
          </cell>
          <cell r="P235" t="str">
            <v/>
          </cell>
          <cell r="Q235" t="str">
            <v/>
          </cell>
          <cell r="R235" t="str">
            <v/>
          </cell>
        </row>
        <row r="236">
          <cell r="O236" t="str">
            <v/>
          </cell>
          <cell r="P236" t="str">
            <v/>
          </cell>
          <cell r="Q236" t="str">
            <v/>
          </cell>
          <cell r="R236" t="str">
            <v/>
          </cell>
        </row>
        <row r="237">
          <cell r="O237" t="str">
            <v/>
          </cell>
          <cell r="P237" t="str">
            <v/>
          </cell>
          <cell r="Q237" t="str">
            <v/>
          </cell>
          <cell r="R237" t="str">
            <v/>
          </cell>
        </row>
        <row r="238">
          <cell r="O238" t="str">
            <v/>
          </cell>
          <cell r="P238" t="str">
            <v/>
          </cell>
          <cell r="Q238" t="str">
            <v/>
          </cell>
          <cell r="R238" t="str">
            <v/>
          </cell>
        </row>
        <row r="239">
          <cell r="O239" t="str">
            <v/>
          </cell>
          <cell r="P239" t="str">
            <v/>
          </cell>
          <cell r="Q239" t="str">
            <v/>
          </cell>
          <cell r="R239" t="str">
            <v/>
          </cell>
        </row>
        <row r="240">
          <cell r="O240" t="str">
            <v/>
          </cell>
          <cell r="P240" t="str">
            <v/>
          </cell>
          <cell r="Q240" t="str">
            <v/>
          </cell>
          <cell r="R240" t="str">
            <v/>
          </cell>
        </row>
        <row r="241">
          <cell r="O241" t="str">
            <v/>
          </cell>
          <cell r="P241" t="str">
            <v/>
          </cell>
          <cell r="Q241" t="str">
            <v/>
          </cell>
          <cell r="R241" t="str">
            <v/>
          </cell>
        </row>
        <row r="242">
          <cell r="O242" t="str">
            <v/>
          </cell>
          <cell r="P242" t="str">
            <v/>
          </cell>
          <cell r="Q242" t="str">
            <v/>
          </cell>
          <cell r="R242" t="str">
            <v/>
          </cell>
        </row>
        <row r="243">
          <cell r="O243" t="str">
            <v/>
          </cell>
          <cell r="P243" t="str">
            <v/>
          </cell>
          <cell r="Q243" t="str">
            <v/>
          </cell>
          <cell r="R243" t="str">
            <v/>
          </cell>
        </row>
        <row r="244">
          <cell r="O244" t="str">
            <v/>
          </cell>
          <cell r="P244" t="str">
            <v/>
          </cell>
          <cell r="Q244" t="str">
            <v/>
          </cell>
          <cell r="R244" t="str">
            <v/>
          </cell>
        </row>
        <row r="245">
          <cell r="O245" t="str">
            <v/>
          </cell>
          <cell r="P245" t="str">
            <v/>
          </cell>
          <cell r="Q245" t="str">
            <v/>
          </cell>
          <cell r="R245" t="str">
            <v/>
          </cell>
        </row>
        <row r="246">
          <cell r="O246" t="str">
            <v/>
          </cell>
          <cell r="P246" t="str">
            <v/>
          </cell>
          <cell r="Q246" t="str">
            <v/>
          </cell>
          <cell r="R246" t="str">
            <v/>
          </cell>
        </row>
        <row r="247">
          <cell r="O247" t="str">
            <v/>
          </cell>
          <cell r="P247" t="str">
            <v/>
          </cell>
          <cell r="Q247" t="str">
            <v/>
          </cell>
          <cell r="R247" t="str">
            <v/>
          </cell>
        </row>
        <row r="248">
          <cell r="O248" t="str">
            <v/>
          </cell>
          <cell r="P248" t="str">
            <v/>
          </cell>
          <cell r="Q248" t="str">
            <v/>
          </cell>
          <cell r="R248" t="str">
            <v/>
          </cell>
        </row>
        <row r="249">
          <cell r="O249" t="str">
            <v/>
          </cell>
          <cell r="P249" t="str">
            <v/>
          </cell>
          <cell r="Q249" t="str">
            <v/>
          </cell>
          <cell r="R249" t="str">
            <v/>
          </cell>
        </row>
        <row r="250">
          <cell r="O250" t="str">
            <v/>
          </cell>
          <cell r="P250" t="str">
            <v/>
          </cell>
          <cell r="Q250" t="str">
            <v/>
          </cell>
          <cell r="R250" t="str">
            <v/>
          </cell>
        </row>
        <row r="251">
          <cell r="O251" t="str">
            <v/>
          </cell>
          <cell r="P251" t="str">
            <v/>
          </cell>
          <cell r="Q251" t="str">
            <v/>
          </cell>
          <cell r="R251" t="str">
            <v/>
          </cell>
        </row>
        <row r="252">
          <cell r="O252" t="str">
            <v/>
          </cell>
          <cell r="P252" t="str">
            <v/>
          </cell>
          <cell r="Q252" t="str">
            <v/>
          </cell>
          <cell r="R252" t="str">
            <v/>
          </cell>
        </row>
        <row r="253">
          <cell r="O253" t="str">
            <v/>
          </cell>
          <cell r="P253" t="str">
            <v/>
          </cell>
          <cell r="Q253" t="str">
            <v/>
          </cell>
          <cell r="R253" t="str">
            <v/>
          </cell>
        </row>
        <row r="254">
          <cell r="O254" t="str">
            <v/>
          </cell>
          <cell r="P254" t="str">
            <v/>
          </cell>
          <cell r="Q254" t="str">
            <v/>
          </cell>
          <cell r="R254" t="str">
            <v/>
          </cell>
        </row>
        <row r="255">
          <cell r="O255" t="str">
            <v/>
          </cell>
          <cell r="P255" t="str">
            <v/>
          </cell>
          <cell r="Q255" t="str">
            <v/>
          </cell>
          <cell r="R255" t="str">
            <v/>
          </cell>
        </row>
        <row r="256">
          <cell r="O256" t="str">
            <v/>
          </cell>
          <cell r="P256" t="str">
            <v/>
          </cell>
          <cell r="Q256" t="str">
            <v/>
          </cell>
          <cell r="R256" t="str">
            <v/>
          </cell>
        </row>
        <row r="257">
          <cell r="O257" t="str">
            <v/>
          </cell>
          <cell r="P257" t="str">
            <v/>
          </cell>
          <cell r="Q257" t="str">
            <v/>
          </cell>
          <cell r="R257" t="str">
            <v/>
          </cell>
        </row>
        <row r="258">
          <cell r="O258" t="str">
            <v/>
          </cell>
          <cell r="P258" t="str">
            <v/>
          </cell>
          <cell r="Q258" t="str">
            <v/>
          </cell>
          <cell r="R258" t="str">
            <v/>
          </cell>
        </row>
        <row r="259">
          <cell r="O259" t="str">
            <v/>
          </cell>
          <cell r="P259" t="str">
            <v/>
          </cell>
          <cell r="Q259" t="str">
            <v/>
          </cell>
          <cell r="R259" t="str">
            <v/>
          </cell>
        </row>
        <row r="260">
          <cell r="O260" t="str">
            <v/>
          </cell>
          <cell r="P260" t="str">
            <v/>
          </cell>
          <cell r="Q260" t="str">
            <v/>
          </cell>
          <cell r="R260" t="str">
            <v/>
          </cell>
        </row>
        <row r="261">
          <cell r="O261" t="str">
            <v/>
          </cell>
          <cell r="P261" t="str">
            <v/>
          </cell>
          <cell r="Q261" t="str">
            <v/>
          </cell>
          <cell r="R261" t="str">
            <v/>
          </cell>
        </row>
        <row r="262">
          <cell r="O262" t="str">
            <v/>
          </cell>
          <cell r="P262" t="str">
            <v/>
          </cell>
          <cell r="Q262" t="str">
            <v/>
          </cell>
          <cell r="R262" t="str">
            <v/>
          </cell>
        </row>
        <row r="263">
          <cell r="O263" t="str">
            <v/>
          </cell>
          <cell r="P263" t="str">
            <v/>
          </cell>
          <cell r="Q263" t="str">
            <v/>
          </cell>
          <cell r="R263" t="str">
            <v/>
          </cell>
        </row>
        <row r="264">
          <cell r="O264" t="str">
            <v/>
          </cell>
          <cell r="P264" t="str">
            <v/>
          </cell>
          <cell r="Q264" t="str">
            <v/>
          </cell>
          <cell r="R264" t="str">
            <v/>
          </cell>
        </row>
        <row r="265">
          <cell r="O265" t="str">
            <v/>
          </cell>
          <cell r="P265" t="str">
            <v/>
          </cell>
          <cell r="Q265" t="str">
            <v/>
          </cell>
          <cell r="R265" t="str">
            <v/>
          </cell>
        </row>
        <row r="266">
          <cell r="O266" t="str">
            <v/>
          </cell>
          <cell r="P266" t="str">
            <v/>
          </cell>
          <cell r="Q266" t="str">
            <v/>
          </cell>
          <cell r="R266" t="str">
            <v/>
          </cell>
        </row>
        <row r="267">
          <cell r="O267" t="str">
            <v/>
          </cell>
          <cell r="P267" t="str">
            <v/>
          </cell>
          <cell r="Q267" t="str">
            <v/>
          </cell>
          <cell r="R267" t="str">
            <v/>
          </cell>
        </row>
        <row r="268">
          <cell r="O268" t="str">
            <v/>
          </cell>
          <cell r="P268" t="str">
            <v/>
          </cell>
          <cell r="Q268" t="str">
            <v/>
          </cell>
          <cell r="R268" t="str">
            <v/>
          </cell>
        </row>
        <row r="269">
          <cell r="O269" t="str">
            <v/>
          </cell>
          <cell r="P269" t="str">
            <v/>
          </cell>
          <cell r="Q269" t="str">
            <v/>
          </cell>
          <cell r="R269" t="str">
            <v/>
          </cell>
        </row>
        <row r="270">
          <cell r="O270" t="str">
            <v/>
          </cell>
          <cell r="P270" t="str">
            <v/>
          </cell>
          <cell r="Q270" t="str">
            <v/>
          </cell>
          <cell r="R270" t="str">
            <v/>
          </cell>
        </row>
        <row r="271">
          <cell r="O271" t="str">
            <v/>
          </cell>
          <cell r="P271" t="str">
            <v/>
          </cell>
          <cell r="Q271" t="str">
            <v/>
          </cell>
          <cell r="R271" t="str">
            <v/>
          </cell>
        </row>
        <row r="272">
          <cell r="O272" t="str">
            <v/>
          </cell>
          <cell r="P272" t="str">
            <v/>
          </cell>
          <cell r="Q272" t="str">
            <v/>
          </cell>
          <cell r="R272" t="str">
            <v/>
          </cell>
        </row>
        <row r="273">
          <cell r="O273" t="str">
            <v/>
          </cell>
          <cell r="P273" t="str">
            <v/>
          </cell>
          <cell r="Q273" t="str">
            <v/>
          </cell>
          <cell r="R273" t="str">
            <v/>
          </cell>
        </row>
        <row r="274">
          <cell r="O274" t="str">
            <v/>
          </cell>
          <cell r="P274" t="str">
            <v/>
          </cell>
          <cell r="Q274" t="str">
            <v/>
          </cell>
          <cell r="R274" t="str">
            <v/>
          </cell>
        </row>
        <row r="275">
          <cell r="O275" t="str">
            <v/>
          </cell>
          <cell r="P275" t="str">
            <v/>
          </cell>
          <cell r="Q275" t="str">
            <v/>
          </cell>
          <cell r="R275" t="str">
            <v/>
          </cell>
        </row>
        <row r="276">
          <cell r="O276" t="str">
            <v/>
          </cell>
          <cell r="P276" t="str">
            <v/>
          </cell>
          <cell r="Q276" t="str">
            <v/>
          </cell>
          <cell r="R276" t="str">
            <v/>
          </cell>
        </row>
        <row r="277">
          <cell r="O277" t="str">
            <v/>
          </cell>
          <cell r="P277" t="str">
            <v/>
          </cell>
          <cell r="Q277" t="str">
            <v/>
          </cell>
          <cell r="R277" t="str">
            <v/>
          </cell>
        </row>
        <row r="278">
          <cell r="O278" t="str">
            <v/>
          </cell>
          <cell r="P278" t="str">
            <v/>
          </cell>
          <cell r="Q278" t="str">
            <v/>
          </cell>
          <cell r="R278" t="str">
            <v/>
          </cell>
        </row>
        <row r="279">
          <cell r="O279" t="str">
            <v/>
          </cell>
          <cell r="P279" t="str">
            <v/>
          </cell>
          <cell r="Q279" t="str">
            <v/>
          </cell>
          <cell r="R279" t="str">
            <v/>
          </cell>
        </row>
        <row r="280">
          <cell r="O280">
            <v>4390200014</v>
          </cell>
          <cell r="P280" t="str">
            <v/>
          </cell>
          <cell r="Q280">
            <v>0</v>
          </cell>
          <cell r="R280">
            <v>0</v>
          </cell>
        </row>
        <row r="281">
          <cell r="O281" t="str">
            <v/>
          </cell>
          <cell r="P281" t="str">
            <v/>
          </cell>
          <cell r="Q281" t="str">
            <v/>
          </cell>
          <cell r="R281" t="str">
            <v/>
          </cell>
        </row>
        <row r="282">
          <cell r="O282" t="str">
            <v/>
          </cell>
          <cell r="P282" t="str">
            <v/>
          </cell>
          <cell r="Q282" t="str">
            <v/>
          </cell>
          <cell r="R282" t="str">
            <v/>
          </cell>
        </row>
        <row r="283">
          <cell r="O283" t="str">
            <v/>
          </cell>
          <cell r="P283" t="str">
            <v/>
          </cell>
          <cell r="Q283" t="str">
            <v/>
          </cell>
          <cell r="R283" t="str">
            <v/>
          </cell>
        </row>
        <row r="284">
          <cell r="O284" t="str">
            <v/>
          </cell>
          <cell r="P284" t="str">
            <v/>
          </cell>
          <cell r="Q284" t="str">
            <v/>
          </cell>
          <cell r="R284" t="str">
            <v/>
          </cell>
        </row>
        <row r="285">
          <cell r="O285" t="str">
            <v/>
          </cell>
          <cell r="P285" t="str">
            <v/>
          </cell>
          <cell r="Q285" t="str">
            <v/>
          </cell>
          <cell r="R285" t="str">
            <v/>
          </cell>
        </row>
        <row r="286">
          <cell r="O286" t="str">
            <v/>
          </cell>
          <cell r="P286" t="str">
            <v/>
          </cell>
          <cell r="Q286" t="str">
            <v/>
          </cell>
          <cell r="R286" t="str">
            <v/>
          </cell>
        </row>
        <row r="287">
          <cell r="O287" t="str">
            <v/>
          </cell>
          <cell r="P287" t="str">
            <v/>
          </cell>
          <cell r="Q287" t="str">
            <v/>
          </cell>
          <cell r="R287" t="str">
            <v/>
          </cell>
        </row>
        <row r="288">
          <cell r="O288" t="str">
            <v/>
          </cell>
          <cell r="P288" t="str">
            <v/>
          </cell>
          <cell r="Q288" t="str">
            <v/>
          </cell>
          <cell r="R288" t="str">
            <v/>
          </cell>
        </row>
        <row r="289">
          <cell r="O289" t="str">
            <v/>
          </cell>
          <cell r="P289" t="str">
            <v/>
          </cell>
          <cell r="Q289" t="str">
            <v/>
          </cell>
          <cell r="R289" t="str">
            <v/>
          </cell>
        </row>
        <row r="290">
          <cell r="O290" t="str">
            <v/>
          </cell>
          <cell r="P290" t="str">
            <v/>
          </cell>
          <cell r="Q290" t="str">
            <v/>
          </cell>
          <cell r="R290" t="str">
            <v/>
          </cell>
        </row>
        <row r="291">
          <cell r="O291" t="str">
            <v/>
          </cell>
          <cell r="P291" t="str">
            <v/>
          </cell>
          <cell r="Q291" t="str">
            <v/>
          </cell>
          <cell r="R291" t="str">
            <v/>
          </cell>
        </row>
        <row r="292">
          <cell r="O292" t="str">
            <v/>
          </cell>
          <cell r="P292" t="str">
            <v/>
          </cell>
          <cell r="Q292" t="str">
            <v/>
          </cell>
          <cell r="R292" t="str">
            <v/>
          </cell>
        </row>
        <row r="293">
          <cell r="O293" t="str">
            <v/>
          </cell>
          <cell r="P293" t="str">
            <v/>
          </cell>
          <cell r="Q293" t="str">
            <v/>
          </cell>
          <cell r="R293" t="str">
            <v/>
          </cell>
        </row>
        <row r="294">
          <cell r="O294" t="str">
            <v/>
          </cell>
          <cell r="P294" t="str">
            <v/>
          </cell>
          <cell r="Q294" t="str">
            <v/>
          </cell>
          <cell r="R294" t="str">
            <v/>
          </cell>
        </row>
        <row r="295">
          <cell r="O295" t="str">
            <v/>
          </cell>
          <cell r="P295" t="str">
            <v/>
          </cell>
          <cell r="Q295" t="str">
            <v/>
          </cell>
          <cell r="R295" t="str">
            <v/>
          </cell>
        </row>
        <row r="296">
          <cell r="O296" t="str">
            <v/>
          </cell>
          <cell r="P296" t="str">
            <v/>
          </cell>
          <cell r="Q296" t="str">
            <v/>
          </cell>
          <cell r="R296" t="str">
            <v/>
          </cell>
        </row>
        <row r="297">
          <cell r="O297" t="str">
            <v/>
          </cell>
          <cell r="P297" t="str">
            <v/>
          </cell>
          <cell r="Q297" t="str">
            <v/>
          </cell>
          <cell r="R297" t="str">
            <v/>
          </cell>
        </row>
        <row r="298">
          <cell r="O298" t="str">
            <v/>
          </cell>
          <cell r="P298" t="str">
            <v/>
          </cell>
          <cell r="Q298" t="str">
            <v/>
          </cell>
          <cell r="R298" t="str">
            <v/>
          </cell>
        </row>
        <row r="299">
          <cell r="O299" t="str">
            <v/>
          </cell>
          <cell r="P299" t="str">
            <v/>
          </cell>
          <cell r="Q299" t="str">
            <v/>
          </cell>
          <cell r="R299" t="str">
            <v/>
          </cell>
        </row>
        <row r="300">
          <cell r="O300" t="str">
            <v/>
          </cell>
          <cell r="P300" t="str">
            <v/>
          </cell>
          <cell r="Q300" t="str">
            <v/>
          </cell>
          <cell r="R300" t="str">
            <v/>
          </cell>
        </row>
        <row r="301">
          <cell r="O301">
            <v>4390200352</v>
          </cell>
          <cell r="P301">
            <v>0</v>
          </cell>
          <cell r="Q301">
            <v>7</v>
          </cell>
          <cell r="R301">
            <v>2</v>
          </cell>
        </row>
        <row r="302">
          <cell r="O302" t="str">
            <v/>
          </cell>
          <cell r="P302" t="str">
            <v/>
          </cell>
          <cell r="Q302" t="str">
            <v/>
          </cell>
          <cell r="R302" t="str">
            <v/>
          </cell>
        </row>
        <row r="303">
          <cell r="O303" t="str">
            <v/>
          </cell>
          <cell r="P303" t="str">
            <v/>
          </cell>
          <cell r="Q303" t="str">
            <v/>
          </cell>
          <cell r="R303" t="str">
            <v/>
          </cell>
        </row>
        <row r="304">
          <cell r="O304" t="str">
            <v/>
          </cell>
          <cell r="P304" t="str">
            <v/>
          </cell>
          <cell r="Q304" t="str">
            <v/>
          </cell>
          <cell r="R304" t="str">
            <v/>
          </cell>
        </row>
        <row r="305">
          <cell r="O305" t="str">
            <v/>
          </cell>
          <cell r="P305" t="str">
            <v/>
          </cell>
          <cell r="Q305" t="str">
            <v/>
          </cell>
          <cell r="R305" t="str">
            <v/>
          </cell>
        </row>
        <row r="306">
          <cell r="O306" t="str">
            <v/>
          </cell>
          <cell r="P306" t="str">
            <v/>
          </cell>
          <cell r="Q306" t="str">
            <v/>
          </cell>
          <cell r="R306" t="str">
            <v/>
          </cell>
        </row>
        <row r="307">
          <cell r="O307" t="str">
            <v/>
          </cell>
          <cell r="P307" t="str">
            <v/>
          </cell>
          <cell r="Q307" t="str">
            <v/>
          </cell>
          <cell r="R307" t="str">
            <v/>
          </cell>
        </row>
        <row r="308">
          <cell r="O308" t="str">
            <v/>
          </cell>
          <cell r="P308" t="str">
            <v/>
          </cell>
          <cell r="Q308" t="str">
            <v/>
          </cell>
          <cell r="R308" t="str">
            <v/>
          </cell>
        </row>
        <row r="309">
          <cell r="O309" t="str">
            <v/>
          </cell>
          <cell r="P309" t="str">
            <v/>
          </cell>
          <cell r="Q309" t="str">
            <v/>
          </cell>
          <cell r="R309" t="str">
            <v/>
          </cell>
        </row>
        <row r="310">
          <cell r="O310" t="str">
            <v/>
          </cell>
          <cell r="P310" t="str">
            <v/>
          </cell>
          <cell r="Q310" t="str">
            <v/>
          </cell>
          <cell r="R310" t="str">
            <v/>
          </cell>
        </row>
        <row r="311">
          <cell r="O311" t="str">
            <v/>
          </cell>
          <cell r="P311" t="str">
            <v/>
          </cell>
          <cell r="Q311" t="str">
            <v/>
          </cell>
          <cell r="R311" t="str">
            <v/>
          </cell>
        </row>
        <row r="312">
          <cell r="O312" t="str">
            <v/>
          </cell>
          <cell r="P312" t="str">
            <v/>
          </cell>
          <cell r="Q312" t="str">
            <v/>
          </cell>
          <cell r="R312" t="str">
            <v/>
          </cell>
        </row>
        <row r="313">
          <cell r="O313" t="str">
            <v/>
          </cell>
          <cell r="P313" t="str">
            <v/>
          </cell>
          <cell r="Q313" t="str">
            <v/>
          </cell>
          <cell r="R313" t="str">
            <v/>
          </cell>
        </row>
        <row r="314">
          <cell r="O314" t="str">
            <v/>
          </cell>
          <cell r="P314" t="str">
            <v/>
          </cell>
          <cell r="Q314" t="str">
            <v/>
          </cell>
          <cell r="R314" t="str">
            <v/>
          </cell>
        </row>
        <row r="315">
          <cell r="O315" t="str">
            <v/>
          </cell>
          <cell r="P315" t="str">
            <v/>
          </cell>
          <cell r="Q315" t="str">
            <v/>
          </cell>
          <cell r="R315" t="str">
            <v/>
          </cell>
        </row>
        <row r="316">
          <cell r="O316" t="str">
            <v/>
          </cell>
          <cell r="P316" t="str">
            <v/>
          </cell>
          <cell r="Q316" t="str">
            <v/>
          </cell>
          <cell r="R316" t="str">
            <v/>
          </cell>
        </row>
        <row r="317">
          <cell r="O317" t="str">
            <v/>
          </cell>
          <cell r="P317" t="str">
            <v/>
          </cell>
          <cell r="Q317" t="str">
            <v/>
          </cell>
          <cell r="R317" t="str">
            <v/>
          </cell>
        </row>
        <row r="318">
          <cell r="O318" t="str">
            <v/>
          </cell>
          <cell r="P318" t="str">
            <v/>
          </cell>
          <cell r="Q318" t="str">
            <v/>
          </cell>
          <cell r="R318" t="str">
            <v/>
          </cell>
        </row>
        <row r="319">
          <cell r="O319" t="str">
            <v/>
          </cell>
          <cell r="P319" t="str">
            <v/>
          </cell>
          <cell r="Q319" t="str">
            <v/>
          </cell>
          <cell r="R319" t="str">
            <v/>
          </cell>
        </row>
        <row r="320">
          <cell r="O320" t="str">
            <v/>
          </cell>
          <cell r="P320" t="str">
            <v/>
          </cell>
          <cell r="Q320" t="str">
            <v/>
          </cell>
          <cell r="R320" t="str">
            <v/>
          </cell>
        </row>
        <row r="321">
          <cell r="O321" t="str">
            <v/>
          </cell>
          <cell r="P321" t="str">
            <v/>
          </cell>
          <cell r="Q321" t="str">
            <v/>
          </cell>
          <cell r="R321" t="str">
            <v/>
          </cell>
        </row>
        <row r="322">
          <cell r="O322">
            <v>4390200246</v>
          </cell>
          <cell r="P322">
            <v>0</v>
          </cell>
          <cell r="Q322">
            <v>9</v>
          </cell>
          <cell r="R322">
            <v>6</v>
          </cell>
        </row>
        <row r="323">
          <cell r="O323" t="str">
            <v/>
          </cell>
          <cell r="P323" t="str">
            <v/>
          </cell>
          <cell r="Q323" t="str">
            <v/>
          </cell>
          <cell r="R323" t="str">
            <v/>
          </cell>
        </row>
        <row r="324">
          <cell r="O324" t="str">
            <v/>
          </cell>
          <cell r="P324" t="str">
            <v/>
          </cell>
          <cell r="Q324" t="str">
            <v/>
          </cell>
          <cell r="R324" t="str">
            <v/>
          </cell>
        </row>
        <row r="325">
          <cell r="O325" t="str">
            <v/>
          </cell>
          <cell r="P325" t="str">
            <v/>
          </cell>
          <cell r="Q325" t="str">
            <v/>
          </cell>
          <cell r="R325" t="str">
            <v/>
          </cell>
        </row>
        <row r="326">
          <cell r="O326" t="str">
            <v/>
          </cell>
          <cell r="P326" t="str">
            <v/>
          </cell>
          <cell r="Q326" t="str">
            <v/>
          </cell>
          <cell r="R326" t="str">
            <v/>
          </cell>
        </row>
        <row r="327">
          <cell r="O327" t="str">
            <v/>
          </cell>
          <cell r="P327" t="str">
            <v/>
          </cell>
          <cell r="Q327" t="str">
            <v/>
          </cell>
          <cell r="R327" t="str">
            <v/>
          </cell>
        </row>
        <row r="328">
          <cell r="O328" t="str">
            <v/>
          </cell>
          <cell r="P328" t="str">
            <v/>
          </cell>
          <cell r="Q328" t="str">
            <v/>
          </cell>
          <cell r="R328" t="str">
            <v/>
          </cell>
        </row>
        <row r="329">
          <cell r="O329" t="str">
            <v/>
          </cell>
          <cell r="P329" t="str">
            <v/>
          </cell>
          <cell r="Q329" t="str">
            <v/>
          </cell>
          <cell r="R329" t="str">
            <v/>
          </cell>
        </row>
        <row r="330">
          <cell r="O330" t="str">
            <v/>
          </cell>
          <cell r="P330" t="str">
            <v/>
          </cell>
          <cell r="Q330" t="str">
            <v/>
          </cell>
          <cell r="R330" t="str">
            <v/>
          </cell>
        </row>
        <row r="331">
          <cell r="O331" t="str">
            <v/>
          </cell>
          <cell r="P331" t="str">
            <v/>
          </cell>
          <cell r="Q331" t="str">
            <v/>
          </cell>
          <cell r="R331" t="str">
            <v/>
          </cell>
        </row>
        <row r="332">
          <cell r="O332" t="str">
            <v/>
          </cell>
          <cell r="P332" t="str">
            <v/>
          </cell>
          <cell r="Q332" t="str">
            <v/>
          </cell>
          <cell r="R332" t="str">
            <v/>
          </cell>
        </row>
        <row r="333">
          <cell r="O333" t="str">
            <v/>
          </cell>
          <cell r="P333" t="str">
            <v/>
          </cell>
          <cell r="Q333" t="str">
            <v/>
          </cell>
          <cell r="R333" t="str">
            <v/>
          </cell>
        </row>
        <row r="334">
          <cell r="O334" t="str">
            <v/>
          </cell>
          <cell r="P334" t="str">
            <v/>
          </cell>
          <cell r="Q334" t="str">
            <v/>
          </cell>
          <cell r="R334" t="str">
            <v/>
          </cell>
        </row>
        <row r="335">
          <cell r="O335" t="str">
            <v/>
          </cell>
          <cell r="P335" t="str">
            <v/>
          </cell>
          <cell r="Q335" t="str">
            <v/>
          </cell>
          <cell r="R335" t="str">
            <v/>
          </cell>
        </row>
        <row r="336">
          <cell r="O336" t="str">
            <v/>
          </cell>
          <cell r="P336" t="str">
            <v/>
          </cell>
          <cell r="Q336" t="str">
            <v/>
          </cell>
          <cell r="R336" t="str">
            <v/>
          </cell>
        </row>
        <row r="337">
          <cell r="O337" t="str">
            <v/>
          </cell>
          <cell r="P337" t="str">
            <v/>
          </cell>
          <cell r="Q337" t="str">
            <v/>
          </cell>
          <cell r="R337" t="str">
            <v/>
          </cell>
        </row>
        <row r="338">
          <cell r="O338" t="str">
            <v/>
          </cell>
          <cell r="P338" t="str">
            <v/>
          </cell>
          <cell r="Q338" t="str">
            <v/>
          </cell>
          <cell r="R338" t="str">
            <v/>
          </cell>
        </row>
        <row r="339">
          <cell r="O339" t="str">
            <v/>
          </cell>
          <cell r="P339" t="str">
            <v/>
          </cell>
          <cell r="Q339" t="str">
            <v/>
          </cell>
          <cell r="R339" t="str">
            <v/>
          </cell>
        </row>
        <row r="340">
          <cell r="O340" t="str">
            <v/>
          </cell>
          <cell r="P340" t="str">
            <v/>
          </cell>
          <cell r="Q340" t="str">
            <v/>
          </cell>
          <cell r="R340" t="str">
            <v/>
          </cell>
        </row>
        <row r="341">
          <cell r="O341" t="str">
            <v/>
          </cell>
          <cell r="P341" t="str">
            <v/>
          </cell>
          <cell r="Q341" t="str">
            <v/>
          </cell>
          <cell r="R341" t="str">
            <v/>
          </cell>
        </row>
        <row r="342">
          <cell r="O342" t="str">
            <v/>
          </cell>
          <cell r="P342" t="str">
            <v/>
          </cell>
          <cell r="Q342" t="str">
            <v/>
          </cell>
          <cell r="R342" t="str">
            <v/>
          </cell>
        </row>
        <row r="343">
          <cell r="O343" t="str">
            <v/>
          </cell>
          <cell r="P343" t="str">
            <v/>
          </cell>
          <cell r="Q343" t="str">
            <v/>
          </cell>
          <cell r="R343" t="str">
            <v/>
          </cell>
        </row>
        <row r="344">
          <cell r="O344" t="str">
            <v/>
          </cell>
          <cell r="P344" t="str">
            <v/>
          </cell>
          <cell r="Q344" t="str">
            <v/>
          </cell>
          <cell r="R344" t="str">
            <v/>
          </cell>
        </row>
        <row r="345">
          <cell r="O345" t="str">
            <v/>
          </cell>
          <cell r="P345" t="str">
            <v/>
          </cell>
          <cell r="Q345" t="str">
            <v/>
          </cell>
          <cell r="R345" t="str">
            <v/>
          </cell>
        </row>
        <row r="346">
          <cell r="O346" t="str">
            <v/>
          </cell>
          <cell r="P346" t="str">
            <v/>
          </cell>
          <cell r="Q346" t="str">
            <v/>
          </cell>
          <cell r="R346" t="str">
            <v/>
          </cell>
        </row>
        <row r="347">
          <cell r="O347" t="str">
            <v/>
          </cell>
          <cell r="P347" t="str">
            <v/>
          </cell>
          <cell r="Q347" t="str">
            <v/>
          </cell>
          <cell r="R347" t="str">
            <v/>
          </cell>
        </row>
        <row r="348">
          <cell r="O348">
            <v>4360290003</v>
          </cell>
          <cell r="P348">
            <v>0</v>
          </cell>
          <cell r="Q348">
            <v>9</v>
          </cell>
          <cell r="R348">
            <v>11</v>
          </cell>
        </row>
        <row r="349">
          <cell r="O349" t="str">
            <v/>
          </cell>
          <cell r="P349" t="str">
            <v/>
          </cell>
          <cell r="Q349" t="str">
            <v/>
          </cell>
          <cell r="R349" t="str">
            <v/>
          </cell>
        </row>
        <row r="350">
          <cell r="O350" t="str">
            <v/>
          </cell>
          <cell r="P350" t="str">
            <v/>
          </cell>
          <cell r="Q350" t="str">
            <v/>
          </cell>
          <cell r="R350" t="str">
            <v/>
          </cell>
        </row>
        <row r="351">
          <cell r="O351" t="str">
            <v/>
          </cell>
          <cell r="P351" t="str">
            <v/>
          </cell>
          <cell r="Q351" t="str">
            <v/>
          </cell>
          <cell r="R351" t="str">
            <v/>
          </cell>
        </row>
        <row r="352">
          <cell r="O352" t="str">
            <v/>
          </cell>
          <cell r="P352" t="str">
            <v/>
          </cell>
          <cell r="Q352" t="str">
            <v/>
          </cell>
          <cell r="R352" t="str">
            <v/>
          </cell>
        </row>
        <row r="353">
          <cell r="O353" t="str">
            <v/>
          </cell>
          <cell r="P353" t="str">
            <v/>
          </cell>
          <cell r="Q353" t="str">
            <v/>
          </cell>
          <cell r="R353" t="str">
            <v/>
          </cell>
        </row>
        <row r="354">
          <cell r="O354" t="str">
            <v/>
          </cell>
          <cell r="P354" t="str">
            <v/>
          </cell>
          <cell r="Q354" t="str">
            <v/>
          </cell>
          <cell r="R354" t="str">
            <v/>
          </cell>
        </row>
        <row r="355">
          <cell r="O355" t="str">
            <v/>
          </cell>
          <cell r="P355" t="str">
            <v/>
          </cell>
          <cell r="Q355" t="str">
            <v/>
          </cell>
          <cell r="R355" t="str">
            <v/>
          </cell>
        </row>
        <row r="356">
          <cell r="O356" t="str">
            <v/>
          </cell>
          <cell r="P356" t="str">
            <v/>
          </cell>
          <cell r="Q356" t="str">
            <v/>
          </cell>
          <cell r="R356" t="str">
            <v/>
          </cell>
        </row>
        <row r="357">
          <cell r="O357" t="str">
            <v/>
          </cell>
          <cell r="P357" t="str">
            <v/>
          </cell>
          <cell r="Q357" t="str">
            <v/>
          </cell>
          <cell r="R357" t="str">
            <v/>
          </cell>
        </row>
        <row r="358">
          <cell r="O358" t="str">
            <v/>
          </cell>
          <cell r="P358" t="str">
            <v/>
          </cell>
          <cell r="Q358" t="str">
            <v/>
          </cell>
          <cell r="R358" t="str">
            <v/>
          </cell>
        </row>
        <row r="359">
          <cell r="O359" t="str">
            <v/>
          </cell>
          <cell r="P359" t="str">
            <v/>
          </cell>
          <cell r="Q359" t="str">
            <v/>
          </cell>
          <cell r="R359" t="str">
            <v/>
          </cell>
        </row>
        <row r="360">
          <cell r="O360" t="str">
            <v/>
          </cell>
          <cell r="P360" t="str">
            <v/>
          </cell>
          <cell r="Q360" t="str">
            <v/>
          </cell>
          <cell r="R360" t="str">
            <v/>
          </cell>
        </row>
        <row r="361">
          <cell r="O361" t="str">
            <v/>
          </cell>
          <cell r="P361" t="str">
            <v/>
          </cell>
          <cell r="Q361" t="str">
            <v/>
          </cell>
          <cell r="R361" t="str">
            <v/>
          </cell>
        </row>
        <row r="362">
          <cell r="O362" t="str">
            <v/>
          </cell>
          <cell r="P362" t="str">
            <v/>
          </cell>
          <cell r="Q362" t="str">
            <v/>
          </cell>
          <cell r="R362" t="str">
            <v/>
          </cell>
        </row>
        <row r="363">
          <cell r="O363" t="str">
            <v/>
          </cell>
          <cell r="P363" t="str">
            <v/>
          </cell>
          <cell r="Q363" t="str">
            <v/>
          </cell>
          <cell r="R363" t="str">
            <v/>
          </cell>
        </row>
        <row r="364">
          <cell r="O364" t="str">
            <v/>
          </cell>
          <cell r="P364" t="str">
            <v/>
          </cell>
          <cell r="Q364" t="str">
            <v/>
          </cell>
          <cell r="R364" t="str">
            <v/>
          </cell>
        </row>
        <row r="365">
          <cell r="O365" t="str">
            <v/>
          </cell>
          <cell r="P365" t="str">
            <v/>
          </cell>
          <cell r="Q365" t="str">
            <v/>
          </cell>
          <cell r="R365" t="str">
            <v/>
          </cell>
        </row>
        <row r="366">
          <cell r="O366" t="str">
            <v/>
          </cell>
          <cell r="P366" t="str">
            <v/>
          </cell>
          <cell r="Q366" t="str">
            <v/>
          </cell>
          <cell r="R366" t="str">
            <v/>
          </cell>
        </row>
        <row r="367">
          <cell r="O367" t="str">
            <v/>
          </cell>
          <cell r="P367" t="str">
            <v/>
          </cell>
          <cell r="Q367" t="str">
            <v/>
          </cell>
          <cell r="R367" t="str">
            <v/>
          </cell>
        </row>
        <row r="368">
          <cell r="O368" t="str">
            <v/>
          </cell>
          <cell r="P368" t="str">
            <v/>
          </cell>
          <cell r="Q368" t="str">
            <v/>
          </cell>
          <cell r="R368" t="str">
            <v/>
          </cell>
        </row>
        <row r="369">
          <cell r="O369" t="str">
            <v/>
          </cell>
          <cell r="P369" t="str">
            <v/>
          </cell>
          <cell r="Q369" t="str">
            <v/>
          </cell>
          <cell r="R369" t="str">
            <v/>
          </cell>
        </row>
        <row r="370">
          <cell r="O370" t="str">
            <v/>
          </cell>
          <cell r="P370" t="str">
            <v/>
          </cell>
          <cell r="Q370" t="str">
            <v/>
          </cell>
          <cell r="R370" t="str">
            <v/>
          </cell>
        </row>
        <row r="371">
          <cell r="O371" t="str">
            <v/>
          </cell>
          <cell r="P371" t="str">
            <v/>
          </cell>
          <cell r="Q371" t="str">
            <v/>
          </cell>
          <cell r="R371" t="str">
            <v/>
          </cell>
        </row>
        <row r="372">
          <cell r="O372" t="str">
            <v/>
          </cell>
          <cell r="P372" t="str">
            <v/>
          </cell>
          <cell r="Q372" t="str">
            <v/>
          </cell>
          <cell r="R372" t="str">
            <v/>
          </cell>
        </row>
        <row r="373">
          <cell r="O373" t="str">
            <v/>
          </cell>
          <cell r="P373" t="str">
            <v/>
          </cell>
          <cell r="Q373" t="str">
            <v/>
          </cell>
          <cell r="R373" t="str">
            <v/>
          </cell>
        </row>
        <row r="374">
          <cell r="O374" t="str">
            <v/>
          </cell>
          <cell r="P374" t="str">
            <v/>
          </cell>
          <cell r="Q374" t="str">
            <v/>
          </cell>
          <cell r="R374" t="str">
            <v/>
          </cell>
        </row>
        <row r="375">
          <cell r="O375" t="str">
            <v/>
          </cell>
          <cell r="P375" t="str">
            <v/>
          </cell>
          <cell r="Q375" t="str">
            <v/>
          </cell>
          <cell r="R375" t="str">
            <v/>
          </cell>
        </row>
        <row r="376">
          <cell r="O376" t="str">
            <v/>
          </cell>
          <cell r="P376" t="str">
            <v/>
          </cell>
          <cell r="Q376" t="str">
            <v/>
          </cell>
          <cell r="R376" t="str">
            <v/>
          </cell>
        </row>
        <row r="377">
          <cell r="O377" t="str">
            <v/>
          </cell>
          <cell r="P377" t="str">
            <v/>
          </cell>
          <cell r="Q377" t="str">
            <v/>
          </cell>
          <cell r="R377" t="str">
            <v/>
          </cell>
        </row>
        <row r="378">
          <cell r="O378" t="str">
            <v/>
          </cell>
          <cell r="P378" t="str">
            <v/>
          </cell>
          <cell r="Q378" t="str">
            <v/>
          </cell>
          <cell r="R378" t="str">
            <v/>
          </cell>
        </row>
        <row r="379">
          <cell r="O379">
            <v>4390200105</v>
          </cell>
          <cell r="P379">
            <v>28</v>
          </cell>
          <cell r="Q379">
            <v>0</v>
          </cell>
          <cell r="R379">
            <v>0</v>
          </cell>
        </row>
        <row r="380">
          <cell r="O380">
            <v>4370201123</v>
          </cell>
          <cell r="P380">
            <v>0</v>
          </cell>
          <cell r="Q380">
            <v>18</v>
          </cell>
          <cell r="R380">
            <v>0</v>
          </cell>
        </row>
        <row r="381">
          <cell r="O381">
            <v>4370203004</v>
          </cell>
          <cell r="P381">
            <v>0</v>
          </cell>
          <cell r="Q381">
            <v>27</v>
          </cell>
          <cell r="R381">
            <v>0</v>
          </cell>
        </row>
        <row r="382">
          <cell r="O382" t="str">
            <v/>
          </cell>
          <cell r="P382" t="str">
            <v/>
          </cell>
          <cell r="Q382" t="str">
            <v/>
          </cell>
          <cell r="R382" t="str">
            <v/>
          </cell>
        </row>
        <row r="383">
          <cell r="O383" t="str">
            <v/>
          </cell>
          <cell r="P383" t="str">
            <v/>
          </cell>
          <cell r="Q383" t="str">
            <v/>
          </cell>
          <cell r="R383" t="str">
            <v/>
          </cell>
        </row>
        <row r="384">
          <cell r="O384" t="str">
            <v/>
          </cell>
          <cell r="P384" t="str">
            <v/>
          </cell>
          <cell r="Q384" t="str">
            <v/>
          </cell>
          <cell r="R384" t="str">
            <v/>
          </cell>
        </row>
        <row r="385">
          <cell r="O385" t="str">
            <v/>
          </cell>
          <cell r="P385" t="str">
            <v/>
          </cell>
          <cell r="Q385" t="str">
            <v/>
          </cell>
          <cell r="R385" t="str">
            <v/>
          </cell>
        </row>
        <row r="386">
          <cell r="O386" t="str">
            <v/>
          </cell>
          <cell r="P386" t="str">
            <v/>
          </cell>
          <cell r="Q386" t="str">
            <v/>
          </cell>
          <cell r="R386" t="str">
            <v/>
          </cell>
        </row>
        <row r="387">
          <cell r="O387" t="str">
            <v/>
          </cell>
          <cell r="P387" t="str">
            <v/>
          </cell>
          <cell r="Q387" t="str">
            <v/>
          </cell>
          <cell r="R387" t="str">
            <v/>
          </cell>
        </row>
        <row r="388">
          <cell r="O388" t="str">
            <v/>
          </cell>
          <cell r="P388" t="str">
            <v/>
          </cell>
          <cell r="Q388" t="str">
            <v/>
          </cell>
          <cell r="R388" t="str">
            <v/>
          </cell>
        </row>
        <row r="389">
          <cell r="O389" t="str">
            <v/>
          </cell>
          <cell r="P389" t="str">
            <v/>
          </cell>
          <cell r="Q389" t="str">
            <v/>
          </cell>
          <cell r="R389" t="str">
            <v/>
          </cell>
        </row>
        <row r="390">
          <cell r="O390" t="str">
            <v/>
          </cell>
          <cell r="P390" t="str">
            <v/>
          </cell>
          <cell r="Q390" t="str">
            <v/>
          </cell>
          <cell r="R390" t="str">
            <v/>
          </cell>
        </row>
        <row r="391">
          <cell r="O391" t="str">
            <v/>
          </cell>
          <cell r="P391" t="str">
            <v/>
          </cell>
          <cell r="Q391" t="str">
            <v/>
          </cell>
          <cell r="R391" t="str">
            <v/>
          </cell>
        </row>
        <row r="392">
          <cell r="O392" t="str">
            <v/>
          </cell>
          <cell r="P392" t="str">
            <v/>
          </cell>
          <cell r="Q392" t="str">
            <v/>
          </cell>
          <cell r="R392" t="str">
            <v/>
          </cell>
        </row>
        <row r="393">
          <cell r="O393" t="str">
            <v/>
          </cell>
          <cell r="P393" t="str">
            <v/>
          </cell>
          <cell r="Q393" t="str">
            <v/>
          </cell>
          <cell r="R393" t="str">
            <v/>
          </cell>
        </row>
        <row r="394">
          <cell r="O394" t="str">
            <v/>
          </cell>
          <cell r="P394" t="str">
            <v/>
          </cell>
          <cell r="Q394" t="str">
            <v/>
          </cell>
          <cell r="R394" t="str">
            <v/>
          </cell>
        </row>
        <row r="395">
          <cell r="O395" t="str">
            <v/>
          </cell>
          <cell r="P395" t="str">
            <v/>
          </cell>
          <cell r="Q395" t="str">
            <v/>
          </cell>
          <cell r="R395" t="str">
            <v/>
          </cell>
        </row>
        <row r="396">
          <cell r="O396" t="str">
            <v/>
          </cell>
          <cell r="P396" t="str">
            <v/>
          </cell>
          <cell r="Q396" t="str">
            <v/>
          </cell>
          <cell r="R396" t="str">
            <v/>
          </cell>
        </row>
        <row r="397">
          <cell r="O397" t="str">
            <v/>
          </cell>
          <cell r="P397" t="str">
            <v/>
          </cell>
          <cell r="Q397" t="str">
            <v/>
          </cell>
          <cell r="R397" t="str">
            <v/>
          </cell>
        </row>
        <row r="398">
          <cell r="O398" t="str">
            <v/>
          </cell>
          <cell r="P398" t="str">
            <v/>
          </cell>
          <cell r="Q398" t="str">
            <v/>
          </cell>
          <cell r="R398" t="str">
            <v/>
          </cell>
        </row>
        <row r="399">
          <cell r="O399" t="str">
            <v/>
          </cell>
          <cell r="P399" t="str">
            <v/>
          </cell>
          <cell r="Q399" t="str">
            <v/>
          </cell>
          <cell r="R399" t="str">
            <v/>
          </cell>
        </row>
        <row r="400">
          <cell r="O400" t="str">
            <v/>
          </cell>
          <cell r="P400" t="str">
            <v/>
          </cell>
          <cell r="Q400" t="str">
            <v/>
          </cell>
          <cell r="R400" t="str">
            <v/>
          </cell>
        </row>
        <row r="401">
          <cell r="O401" t="str">
            <v/>
          </cell>
          <cell r="P401" t="str">
            <v/>
          </cell>
          <cell r="Q401" t="str">
            <v/>
          </cell>
          <cell r="R401" t="str">
            <v/>
          </cell>
        </row>
        <row r="402">
          <cell r="O402" t="str">
            <v/>
          </cell>
          <cell r="P402" t="str">
            <v/>
          </cell>
          <cell r="Q402" t="str">
            <v/>
          </cell>
          <cell r="R402" t="str">
            <v/>
          </cell>
        </row>
        <row r="403">
          <cell r="O403" t="str">
            <v/>
          </cell>
          <cell r="P403" t="str">
            <v/>
          </cell>
          <cell r="Q403" t="str">
            <v/>
          </cell>
          <cell r="R403" t="str">
            <v/>
          </cell>
        </row>
        <row r="404">
          <cell r="O404" t="str">
            <v/>
          </cell>
          <cell r="P404" t="str">
            <v/>
          </cell>
          <cell r="Q404" t="str">
            <v/>
          </cell>
          <cell r="R404" t="str">
            <v/>
          </cell>
        </row>
        <row r="405">
          <cell r="O405" t="str">
            <v/>
          </cell>
          <cell r="P405" t="str">
            <v/>
          </cell>
          <cell r="Q405" t="str">
            <v/>
          </cell>
          <cell r="R405" t="str">
            <v/>
          </cell>
        </row>
        <row r="406">
          <cell r="O406" t="str">
            <v/>
          </cell>
          <cell r="P406" t="str">
            <v/>
          </cell>
          <cell r="Q406" t="str">
            <v/>
          </cell>
          <cell r="R406" t="str">
            <v/>
          </cell>
        </row>
        <row r="407">
          <cell r="O407" t="str">
            <v/>
          </cell>
          <cell r="P407" t="str">
            <v/>
          </cell>
          <cell r="Q407" t="str">
            <v/>
          </cell>
          <cell r="R407" t="str">
            <v/>
          </cell>
        </row>
        <row r="408">
          <cell r="O408" t="str">
            <v/>
          </cell>
          <cell r="P408" t="str">
            <v/>
          </cell>
          <cell r="Q408" t="str">
            <v/>
          </cell>
          <cell r="R408" t="str">
            <v/>
          </cell>
        </row>
        <row r="409">
          <cell r="O409" t="str">
            <v/>
          </cell>
          <cell r="P409" t="str">
            <v/>
          </cell>
          <cell r="Q409" t="str">
            <v/>
          </cell>
          <cell r="R409" t="str">
            <v/>
          </cell>
        </row>
        <row r="410">
          <cell r="O410" t="str">
            <v/>
          </cell>
          <cell r="P410" t="str">
            <v/>
          </cell>
          <cell r="Q410" t="str">
            <v/>
          </cell>
          <cell r="R410" t="str">
            <v/>
          </cell>
        </row>
        <row r="411">
          <cell r="O411" t="str">
            <v/>
          </cell>
          <cell r="P411" t="str">
            <v/>
          </cell>
          <cell r="Q411" t="str">
            <v/>
          </cell>
          <cell r="R411" t="str">
            <v/>
          </cell>
        </row>
        <row r="412">
          <cell r="O412" t="str">
            <v/>
          </cell>
          <cell r="P412" t="str">
            <v/>
          </cell>
          <cell r="Q412" t="str">
            <v/>
          </cell>
          <cell r="R412" t="str">
            <v/>
          </cell>
        </row>
        <row r="413">
          <cell r="O413" t="str">
            <v/>
          </cell>
          <cell r="P413" t="str">
            <v/>
          </cell>
          <cell r="Q413" t="str">
            <v/>
          </cell>
          <cell r="R413" t="str">
            <v/>
          </cell>
        </row>
        <row r="414">
          <cell r="O414" t="str">
            <v/>
          </cell>
          <cell r="P414" t="str">
            <v/>
          </cell>
          <cell r="Q414" t="str">
            <v/>
          </cell>
          <cell r="R414" t="str">
            <v/>
          </cell>
        </row>
        <row r="415">
          <cell r="O415" t="str">
            <v/>
          </cell>
          <cell r="P415" t="str">
            <v/>
          </cell>
          <cell r="Q415" t="str">
            <v/>
          </cell>
          <cell r="R415" t="str">
            <v/>
          </cell>
        </row>
        <row r="416">
          <cell r="O416" t="str">
            <v/>
          </cell>
          <cell r="P416" t="str">
            <v/>
          </cell>
          <cell r="Q416" t="str">
            <v/>
          </cell>
          <cell r="R416" t="str">
            <v/>
          </cell>
        </row>
        <row r="417">
          <cell r="O417" t="str">
            <v/>
          </cell>
          <cell r="P417" t="str">
            <v/>
          </cell>
          <cell r="Q417" t="str">
            <v/>
          </cell>
          <cell r="R417" t="str">
            <v/>
          </cell>
        </row>
        <row r="418">
          <cell r="O418" t="str">
            <v/>
          </cell>
          <cell r="P418" t="str">
            <v/>
          </cell>
          <cell r="Q418" t="str">
            <v/>
          </cell>
          <cell r="R418" t="str">
            <v/>
          </cell>
        </row>
        <row r="419">
          <cell r="O419" t="str">
            <v/>
          </cell>
          <cell r="P419" t="str">
            <v/>
          </cell>
          <cell r="Q419" t="str">
            <v/>
          </cell>
          <cell r="R419" t="str">
            <v/>
          </cell>
        </row>
        <row r="420">
          <cell r="O420" t="str">
            <v/>
          </cell>
          <cell r="P420" t="str">
            <v/>
          </cell>
          <cell r="Q420" t="str">
            <v/>
          </cell>
          <cell r="R420" t="str">
            <v/>
          </cell>
        </row>
        <row r="421">
          <cell r="O421" t="str">
            <v/>
          </cell>
          <cell r="P421" t="str">
            <v/>
          </cell>
          <cell r="Q421" t="str">
            <v/>
          </cell>
          <cell r="R421" t="str">
            <v/>
          </cell>
        </row>
        <row r="422">
          <cell r="O422" t="str">
            <v/>
          </cell>
          <cell r="P422" t="str">
            <v/>
          </cell>
          <cell r="Q422" t="str">
            <v/>
          </cell>
          <cell r="R422" t="str">
            <v/>
          </cell>
        </row>
        <row r="423">
          <cell r="O423" t="str">
            <v/>
          </cell>
          <cell r="P423" t="str">
            <v/>
          </cell>
          <cell r="Q423" t="str">
            <v/>
          </cell>
          <cell r="R423" t="str">
            <v/>
          </cell>
        </row>
        <row r="424">
          <cell r="O424" t="str">
            <v/>
          </cell>
          <cell r="P424" t="str">
            <v/>
          </cell>
          <cell r="Q424" t="str">
            <v/>
          </cell>
          <cell r="R424" t="str">
            <v/>
          </cell>
        </row>
        <row r="425">
          <cell r="O425" t="str">
            <v/>
          </cell>
          <cell r="P425" t="str">
            <v/>
          </cell>
          <cell r="Q425" t="str">
            <v/>
          </cell>
          <cell r="R425" t="str">
            <v/>
          </cell>
        </row>
        <row r="426">
          <cell r="O426" t="str">
            <v/>
          </cell>
          <cell r="P426" t="str">
            <v/>
          </cell>
          <cell r="Q426" t="str">
            <v/>
          </cell>
          <cell r="R426" t="str">
            <v/>
          </cell>
        </row>
        <row r="427">
          <cell r="O427" t="str">
            <v/>
          </cell>
          <cell r="P427" t="str">
            <v/>
          </cell>
          <cell r="Q427" t="str">
            <v/>
          </cell>
          <cell r="R427" t="str">
            <v/>
          </cell>
        </row>
        <row r="428">
          <cell r="O428" t="str">
            <v/>
          </cell>
          <cell r="P428" t="str">
            <v/>
          </cell>
          <cell r="Q428" t="str">
            <v/>
          </cell>
          <cell r="R428" t="str">
            <v/>
          </cell>
        </row>
        <row r="429">
          <cell r="O429" t="str">
            <v/>
          </cell>
          <cell r="P429" t="str">
            <v/>
          </cell>
          <cell r="Q429" t="str">
            <v/>
          </cell>
          <cell r="R429" t="str">
            <v/>
          </cell>
        </row>
        <row r="430">
          <cell r="O430" t="str">
            <v/>
          </cell>
          <cell r="P430" t="str">
            <v/>
          </cell>
          <cell r="Q430" t="str">
            <v/>
          </cell>
          <cell r="R430" t="str">
            <v/>
          </cell>
        </row>
        <row r="431">
          <cell r="O431" t="str">
            <v/>
          </cell>
          <cell r="P431" t="str">
            <v/>
          </cell>
          <cell r="Q431" t="str">
            <v/>
          </cell>
          <cell r="R431" t="str">
            <v/>
          </cell>
        </row>
        <row r="432">
          <cell r="O432" t="str">
            <v/>
          </cell>
          <cell r="P432" t="str">
            <v/>
          </cell>
          <cell r="Q432" t="str">
            <v/>
          </cell>
          <cell r="R432" t="str">
            <v/>
          </cell>
        </row>
        <row r="433">
          <cell r="O433" t="str">
            <v/>
          </cell>
          <cell r="P433" t="str">
            <v/>
          </cell>
          <cell r="Q433" t="str">
            <v/>
          </cell>
          <cell r="R433" t="str">
            <v/>
          </cell>
        </row>
        <row r="434">
          <cell r="O434" t="str">
            <v/>
          </cell>
          <cell r="P434" t="str">
            <v/>
          </cell>
          <cell r="Q434" t="str">
            <v/>
          </cell>
          <cell r="R434" t="str">
            <v/>
          </cell>
        </row>
        <row r="435">
          <cell r="O435" t="str">
            <v/>
          </cell>
          <cell r="P435" t="str">
            <v/>
          </cell>
          <cell r="Q435" t="str">
            <v/>
          </cell>
          <cell r="R435" t="str">
            <v/>
          </cell>
        </row>
        <row r="436">
          <cell r="O436" t="str">
            <v/>
          </cell>
          <cell r="P436" t="str">
            <v/>
          </cell>
          <cell r="Q436" t="str">
            <v/>
          </cell>
          <cell r="R436" t="str">
            <v/>
          </cell>
        </row>
        <row r="437">
          <cell r="O437" t="str">
            <v/>
          </cell>
          <cell r="P437" t="str">
            <v/>
          </cell>
          <cell r="Q437" t="str">
            <v/>
          </cell>
          <cell r="R437" t="str">
            <v/>
          </cell>
        </row>
        <row r="438">
          <cell r="O438" t="str">
            <v/>
          </cell>
          <cell r="P438" t="str">
            <v/>
          </cell>
          <cell r="Q438" t="str">
            <v/>
          </cell>
          <cell r="R438" t="str">
            <v/>
          </cell>
        </row>
        <row r="439">
          <cell r="O439" t="str">
            <v/>
          </cell>
          <cell r="P439" t="str">
            <v/>
          </cell>
          <cell r="Q439" t="str">
            <v/>
          </cell>
          <cell r="R439" t="str">
            <v/>
          </cell>
        </row>
        <row r="440">
          <cell r="O440" t="str">
            <v/>
          </cell>
          <cell r="P440" t="str">
            <v/>
          </cell>
          <cell r="Q440" t="str">
            <v/>
          </cell>
          <cell r="R440" t="str">
            <v/>
          </cell>
        </row>
        <row r="441">
          <cell r="O441" t="str">
            <v/>
          </cell>
          <cell r="P441" t="str">
            <v/>
          </cell>
          <cell r="Q441" t="str">
            <v/>
          </cell>
          <cell r="R441" t="str">
            <v/>
          </cell>
        </row>
        <row r="442">
          <cell r="O442" t="str">
            <v/>
          </cell>
          <cell r="P442" t="str">
            <v/>
          </cell>
          <cell r="Q442" t="str">
            <v/>
          </cell>
          <cell r="R442" t="str">
            <v/>
          </cell>
        </row>
        <row r="443">
          <cell r="O443" t="str">
            <v/>
          </cell>
          <cell r="P443" t="str">
            <v/>
          </cell>
          <cell r="Q443" t="str">
            <v/>
          </cell>
          <cell r="R443" t="str">
            <v/>
          </cell>
        </row>
        <row r="444">
          <cell r="O444" t="str">
            <v/>
          </cell>
          <cell r="P444" t="str">
            <v/>
          </cell>
          <cell r="Q444" t="str">
            <v/>
          </cell>
          <cell r="R444" t="str">
            <v/>
          </cell>
        </row>
        <row r="445">
          <cell r="O445" t="str">
            <v/>
          </cell>
          <cell r="P445" t="str">
            <v/>
          </cell>
          <cell r="Q445" t="str">
            <v/>
          </cell>
          <cell r="R445" t="str">
            <v/>
          </cell>
        </row>
        <row r="446">
          <cell r="O446">
            <v>4350280048</v>
          </cell>
          <cell r="P446" t="str">
            <v/>
          </cell>
          <cell r="Q446">
            <v>70</v>
          </cell>
          <cell r="R446">
            <v>3</v>
          </cell>
        </row>
        <row r="447">
          <cell r="O447" t="str">
            <v/>
          </cell>
          <cell r="P447" t="str">
            <v/>
          </cell>
          <cell r="Q447" t="str">
            <v/>
          </cell>
          <cell r="R447" t="str">
            <v/>
          </cell>
        </row>
        <row r="448">
          <cell r="O448" t="str">
            <v/>
          </cell>
          <cell r="P448" t="str">
            <v/>
          </cell>
          <cell r="Q448" t="str">
            <v/>
          </cell>
          <cell r="R448" t="str">
            <v/>
          </cell>
        </row>
        <row r="449">
          <cell r="O449" t="str">
            <v/>
          </cell>
          <cell r="P449" t="str">
            <v/>
          </cell>
          <cell r="Q449" t="str">
            <v/>
          </cell>
          <cell r="R449" t="str">
            <v/>
          </cell>
        </row>
        <row r="450">
          <cell r="O450" t="str">
            <v/>
          </cell>
          <cell r="P450" t="str">
            <v/>
          </cell>
          <cell r="Q450" t="str">
            <v/>
          </cell>
          <cell r="R450" t="str">
            <v/>
          </cell>
        </row>
        <row r="451">
          <cell r="O451" t="str">
            <v/>
          </cell>
          <cell r="P451" t="str">
            <v/>
          </cell>
          <cell r="Q451" t="str">
            <v/>
          </cell>
          <cell r="R451" t="str">
            <v/>
          </cell>
        </row>
        <row r="452">
          <cell r="O452" t="str">
            <v/>
          </cell>
          <cell r="P452" t="str">
            <v/>
          </cell>
          <cell r="Q452" t="str">
            <v/>
          </cell>
          <cell r="R452" t="str">
            <v/>
          </cell>
        </row>
        <row r="453">
          <cell r="O453" t="str">
            <v/>
          </cell>
          <cell r="P453" t="str">
            <v/>
          </cell>
          <cell r="Q453" t="str">
            <v/>
          </cell>
          <cell r="R453" t="str">
            <v/>
          </cell>
        </row>
        <row r="454">
          <cell r="O454" t="str">
            <v/>
          </cell>
          <cell r="P454" t="str">
            <v/>
          </cell>
          <cell r="Q454" t="str">
            <v/>
          </cell>
          <cell r="R454" t="str">
            <v/>
          </cell>
        </row>
        <row r="455">
          <cell r="O455" t="str">
            <v/>
          </cell>
          <cell r="P455" t="str">
            <v/>
          </cell>
          <cell r="Q455" t="str">
            <v/>
          </cell>
          <cell r="R455" t="str">
            <v/>
          </cell>
        </row>
        <row r="456">
          <cell r="O456" t="str">
            <v/>
          </cell>
          <cell r="P456" t="str">
            <v/>
          </cell>
          <cell r="Q456" t="str">
            <v/>
          </cell>
          <cell r="R456" t="str">
            <v/>
          </cell>
        </row>
        <row r="457">
          <cell r="O457" t="str">
            <v/>
          </cell>
          <cell r="P457" t="str">
            <v/>
          </cell>
          <cell r="Q457" t="str">
            <v/>
          </cell>
          <cell r="R457" t="str">
            <v/>
          </cell>
        </row>
        <row r="458">
          <cell r="O458" t="str">
            <v/>
          </cell>
          <cell r="P458" t="str">
            <v/>
          </cell>
          <cell r="Q458" t="str">
            <v/>
          </cell>
          <cell r="R458" t="str">
            <v/>
          </cell>
        </row>
        <row r="459">
          <cell r="O459" t="str">
            <v/>
          </cell>
          <cell r="P459" t="str">
            <v/>
          </cell>
          <cell r="Q459" t="str">
            <v/>
          </cell>
          <cell r="R459" t="str">
            <v/>
          </cell>
        </row>
        <row r="460">
          <cell r="O460" t="str">
            <v/>
          </cell>
          <cell r="P460" t="str">
            <v/>
          </cell>
          <cell r="Q460" t="str">
            <v/>
          </cell>
          <cell r="R460" t="str">
            <v/>
          </cell>
        </row>
        <row r="461">
          <cell r="O461" t="str">
            <v/>
          </cell>
          <cell r="P461" t="str">
            <v/>
          </cell>
          <cell r="Q461" t="str">
            <v/>
          </cell>
          <cell r="R461" t="str">
            <v/>
          </cell>
        </row>
        <row r="462">
          <cell r="O462" t="str">
            <v/>
          </cell>
          <cell r="P462" t="str">
            <v/>
          </cell>
          <cell r="Q462" t="str">
            <v/>
          </cell>
          <cell r="R462" t="str">
            <v/>
          </cell>
        </row>
        <row r="463">
          <cell r="O463" t="str">
            <v/>
          </cell>
          <cell r="P463" t="str">
            <v/>
          </cell>
          <cell r="Q463" t="str">
            <v/>
          </cell>
          <cell r="R463" t="str">
            <v/>
          </cell>
        </row>
        <row r="464">
          <cell r="O464" t="str">
            <v/>
          </cell>
          <cell r="P464" t="str">
            <v/>
          </cell>
          <cell r="Q464" t="str">
            <v/>
          </cell>
          <cell r="R464" t="str">
            <v/>
          </cell>
        </row>
        <row r="465">
          <cell r="O465" t="str">
            <v/>
          </cell>
          <cell r="P465" t="str">
            <v/>
          </cell>
          <cell r="Q465" t="str">
            <v/>
          </cell>
          <cell r="R465" t="str">
            <v/>
          </cell>
        </row>
        <row r="466">
          <cell r="O466" t="str">
            <v/>
          </cell>
          <cell r="P466" t="str">
            <v/>
          </cell>
          <cell r="Q466" t="str">
            <v/>
          </cell>
          <cell r="R466" t="str">
            <v/>
          </cell>
        </row>
        <row r="467">
          <cell r="O467" t="str">
            <v/>
          </cell>
          <cell r="P467" t="str">
            <v/>
          </cell>
          <cell r="Q467" t="str">
            <v/>
          </cell>
          <cell r="R467" t="str">
            <v/>
          </cell>
        </row>
        <row r="468">
          <cell r="O468" t="str">
            <v/>
          </cell>
          <cell r="P468" t="str">
            <v/>
          </cell>
          <cell r="Q468" t="str">
            <v/>
          </cell>
          <cell r="R468" t="str">
            <v/>
          </cell>
        </row>
        <row r="469">
          <cell r="O469" t="str">
            <v/>
          </cell>
          <cell r="P469" t="str">
            <v/>
          </cell>
          <cell r="Q469" t="str">
            <v/>
          </cell>
          <cell r="R469" t="str">
            <v/>
          </cell>
        </row>
        <row r="470">
          <cell r="O470" t="str">
            <v/>
          </cell>
          <cell r="P470" t="str">
            <v/>
          </cell>
          <cell r="Q470" t="str">
            <v/>
          </cell>
          <cell r="R470" t="str">
            <v/>
          </cell>
        </row>
        <row r="471">
          <cell r="O471" t="str">
            <v/>
          </cell>
          <cell r="P471" t="str">
            <v/>
          </cell>
          <cell r="Q471" t="str">
            <v/>
          </cell>
          <cell r="R471" t="str">
            <v/>
          </cell>
        </row>
        <row r="472">
          <cell r="O472" t="str">
            <v/>
          </cell>
          <cell r="P472" t="str">
            <v/>
          </cell>
          <cell r="Q472" t="str">
            <v/>
          </cell>
          <cell r="R472" t="str">
            <v/>
          </cell>
        </row>
        <row r="473">
          <cell r="O473" t="str">
            <v/>
          </cell>
          <cell r="P473" t="str">
            <v/>
          </cell>
          <cell r="Q473" t="str">
            <v/>
          </cell>
          <cell r="R473" t="str">
            <v/>
          </cell>
        </row>
        <row r="474">
          <cell r="O474" t="str">
            <v/>
          </cell>
          <cell r="P474" t="str">
            <v/>
          </cell>
          <cell r="Q474" t="str">
            <v/>
          </cell>
          <cell r="R474" t="str">
            <v/>
          </cell>
        </row>
        <row r="475">
          <cell r="O475" t="str">
            <v/>
          </cell>
          <cell r="P475" t="str">
            <v/>
          </cell>
          <cell r="Q475" t="str">
            <v/>
          </cell>
          <cell r="R475" t="str">
            <v/>
          </cell>
        </row>
        <row r="476">
          <cell r="O476" t="str">
            <v/>
          </cell>
          <cell r="P476" t="str">
            <v/>
          </cell>
          <cell r="Q476" t="str">
            <v/>
          </cell>
          <cell r="R476" t="str">
            <v/>
          </cell>
        </row>
        <row r="477">
          <cell r="O477" t="str">
            <v/>
          </cell>
          <cell r="P477" t="str">
            <v/>
          </cell>
          <cell r="Q477" t="str">
            <v/>
          </cell>
          <cell r="R477" t="str">
            <v/>
          </cell>
        </row>
        <row r="478">
          <cell r="O478" t="str">
            <v/>
          </cell>
          <cell r="P478" t="str">
            <v/>
          </cell>
          <cell r="Q478" t="str">
            <v/>
          </cell>
          <cell r="R478" t="str">
            <v/>
          </cell>
        </row>
        <row r="479">
          <cell r="O479" t="str">
            <v/>
          </cell>
          <cell r="P479" t="str">
            <v/>
          </cell>
          <cell r="Q479" t="str">
            <v/>
          </cell>
          <cell r="R479" t="str">
            <v/>
          </cell>
        </row>
        <row r="480">
          <cell r="O480" t="str">
            <v/>
          </cell>
          <cell r="P480" t="str">
            <v/>
          </cell>
          <cell r="Q480" t="str">
            <v/>
          </cell>
          <cell r="R480" t="str">
            <v/>
          </cell>
        </row>
        <row r="481">
          <cell r="O481" t="str">
            <v/>
          </cell>
          <cell r="P481" t="str">
            <v/>
          </cell>
          <cell r="Q481" t="str">
            <v/>
          </cell>
          <cell r="R481" t="str">
            <v/>
          </cell>
        </row>
        <row r="482">
          <cell r="O482" t="str">
            <v/>
          </cell>
          <cell r="P482" t="str">
            <v/>
          </cell>
          <cell r="Q482" t="str">
            <v/>
          </cell>
          <cell r="R482" t="str">
            <v/>
          </cell>
        </row>
        <row r="483">
          <cell r="O483" t="str">
            <v/>
          </cell>
          <cell r="P483" t="str">
            <v/>
          </cell>
          <cell r="Q483" t="str">
            <v/>
          </cell>
          <cell r="R483" t="str">
            <v/>
          </cell>
        </row>
        <row r="484">
          <cell r="O484" t="str">
            <v/>
          </cell>
          <cell r="P484" t="str">
            <v/>
          </cell>
          <cell r="Q484" t="str">
            <v/>
          </cell>
          <cell r="R484" t="str">
            <v/>
          </cell>
        </row>
        <row r="485">
          <cell r="O485" t="str">
            <v/>
          </cell>
          <cell r="P485" t="str">
            <v/>
          </cell>
          <cell r="Q485" t="str">
            <v/>
          </cell>
          <cell r="R485" t="str">
            <v/>
          </cell>
        </row>
        <row r="486">
          <cell r="O486" t="str">
            <v/>
          </cell>
          <cell r="P486" t="str">
            <v/>
          </cell>
          <cell r="Q486" t="str">
            <v/>
          </cell>
          <cell r="R486" t="str">
            <v/>
          </cell>
        </row>
        <row r="487">
          <cell r="O487" t="str">
            <v/>
          </cell>
          <cell r="P487" t="str">
            <v/>
          </cell>
          <cell r="Q487" t="str">
            <v/>
          </cell>
          <cell r="R487" t="str">
            <v/>
          </cell>
        </row>
        <row r="488">
          <cell r="O488" t="str">
            <v/>
          </cell>
          <cell r="P488" t="str">
            <v/>
          </cell>
          <cell r="Q488" t="str">
            <v/>
          </cell>
          <cell r="R488" t="str">
            <v/>
          </cell>
        </row>
        <row r="489">
          <cell r="O489" t="str">
            <v/>
          </cell>
          <cell r="P489" t="str">
            <v/>
          </cell>
          <cell r="Q489" t="str">
            <v/>
          </cell>
          <cell r="R489">
            <v>17</v>
          </cell>
        </row>
        <row r="490">
          <cell r="O490" t="str">
            <v/>
          </cell>
          <cell r="P490" t="str">
            <v/>
          </cell>
          <cell r="Q490" t="str">
            <v/>
          </cell>
          <cell r="R490" t="str">
            <v/>
          </cell>
        </row>
        <row r="491">
          <cell r="O491" t="str">
            <v/>
          </cell>
          <cell r="P491" t="str">
            <v/>
          </cell>
          <cell r="Q491" t="str">
            <v/>
          </cell>
          <cell r="R491" t="str">
            <v/>
          </cell>
        </row>
        <row r="492">
          <cell r="O492" t="str">
            <v/>
          </cell>
          <cell r="P492" t="str">
            <v/>
          </cell>
          <cell r="Q492" t="str">
            <v/>
          </cell>
          <cell r="R492" t="str">
            <v/>
          </cell>
        </row>
        <row r="493">
          <cell r="O493" t="str">
            <v/>
          </cell>
          <cell r="P493" t="str">
            <v/>
          </cell>
          <cell r="Q493" t="str">
            <v/>
          </cell>
          <cell r="R493" t="str">
            <v/>
          </cell>
        </row>
        <row r="494">
          <cell r="O494" t="str">
            <v/>
          </cell>
          <cell r="P494" t="str">
            <v/>
          </cell>
          <cell r="Q494" t="str">
            <v/>
          </cell>
          <cell r="R494" t="str">
            <v/>
          </cell>
        </row>
        <row r="495">
          <cell r="O495" t="str">
            <v/>
          </cell>
          <cell r="P495" t="str">
            <v/>
          </cell>
          <cell r="Q495" t="str">
            <v/>
          </cell>
          <cell r="R495" t="str">
            <v/>
          </cell>
        </row>
        <row r="496">
          <cell r="O496" t="str">
            <v/>
          </cell>
          <cell r="P496" t="str">
            <v/>
          </cell>
          <cell r="Q496" t="str">
            <v/>
          </cell>
          <cell r="R496" t="str">
            <v/>
          </cell>
        </row>
        <row r="497">
          <cell r="O497" t="str">
            <v/>
          </cell>
          <cell r="P497" t="str">
            <v/>
          </cell>
          <cell r="Q497" t="str">
            <v/>
          </cell>
          <cell r="R497" t="str">
            <v/>
          </cell>
        </row>
        <row r="498">
          <cell r="O498" t="str">
            <v/>
          </cell>
          <cell r="P498" t="str">
            <v/>
          </cell>
          <cell r="Q498" t="str">
            <v/>
          </cell>
          <cell r="R498" t="str">
            <v/>
          </cell>
        </row>
        <row r="499">
          <cell r="O499" t="str">
            <v/>
          </cell>
          <cell r="P499" t="str">
            <v/>
          </cell>
          <cell r="Q499" t="str">
            <v/>
          </cell>
          <cell r="R499" t="str">
            <v/>
          </cell>
        </row>
        <row r="500">
          <cell r="O500" t="str">
            <v/>
          </cell>
          <cell r="P500" t="str">
            <v/>
          </cell>
          <cell r="Q500" t="str">
            <v/>
          </cell>
          <cell r="R500" t="str">
            <v/>
          </cell>
        </row>
        <row r="501">
          <cell r="O501" t="str">
            <v/>
          </cell>
          <cell r="P501" t="str">
            <v/>
          </cell>
          <cell r="Q501" t="str">
            <v/>
          </cell>
          <cell r="R501" t="str">
            <v/>
          </cell>
        </row>
        <row r="502">
          <cell r="O502" t="str">
            <v/>
          </cell>
          <cell r="P502" t="str">
            <v/>
          </cell>
          <cell r="Q502" t="str">
            <v/>
          </cell>
          <cell r="R502" t="str">
            <v/>
          </cell>
        </row>
        <row r="503">
          <cell r="O503" t="str">
            <v/>
          </cell>
          <cell r="P503" t="str">
            <v/>
          </cell>
          <cell r="Q503" t="str">
            <v/>
          </cell>
          <cell r="R503" t="str">
            <v/>
          </cell>
        </row>
        <row r="504">
          <cell r="O504" t="str">
            <v/>
          </cell>
          <cell r="P504" t="str">
            <v/>
          </cell>
          <cell r="Q504" t="str">
            <v/>
          </cell>
          <cell r="R504" t="str">
            <v/>
          </cell>
        </row>
        <row r="505">
          <cell r="O505" t="str">
            <v/>
          </cell>
          <cell r="P505" t="str">
            <v/>
          </cell>
          <cell r="Q505" t="str">
            <v/>
          </cell>
          <cell r="R505" t="str">
            <v/>
          </cell>
        </row>
        <row r="506">
          <cell r="O506" t="str">
            <v/>
          </cell>
          <cell r="P506" t="str">
            <v/>
          </cell>
          <cell r="Q506" t="str">
            <v/>
          </cell>
          <cell r="R506" t="str">
            <v/>
          </cell>
        </row>
        <row r="507">
          <cell r="O507" t="str">
            <v/>
          </cell>
          <cell r="P507" t="str">
            <v/>
          </cell>
          <cell r="Q507" t="str">
            <v/>
          </cell>
          <cell r="R507" t="str">
            <v/>
          </cell>
        </row>
        <row r="508">
          <cell r="O508" t="str">
            <v/>
          </cell>
          <cell r="P508" t="str">
            <v/>
          </cell>
          <cell r="Q508" t="str">
            <v/>
          </cell>
          <cell r="R508" t="str">
            <v/>
          </cell>
        </row>
        <row r="509">
          <cell r="O509" t="str">
            <v/>
          </cell>
          <cell r="P509" t="str">
            <v/>
          </cell>
          <cell r="Q509" t="str">
            <v/>
          </cell>
          <cell r="R509" t="str">
            <v/>
          </cell>
        </row>
        <row r="510">
          <cell r="O510" t="str">
            <v/>
          </cell>
          <cell r="P510" t="str">
            <v/>
          </cell>
          <cell r="Q510" t="str">
            <v/>
          </cell>
          <cell r="R510" t="str">
            <v/>
          </cell>
        </row>
        <row r="511">
          <cell r="O511" t="str">
            <v/>
          </cell>
          <cell r="P511" t="str">
            <v/>
          </cell>
          <cell r="Q511" t="str">
            <v/>
          </cell>
          <cell r="R511" t="str">
            <v/>
          </cell>
        </row>
        <row r="512">
          <cell r="O512" t="str">
            <v/>
          </cell>
          <cell r="P512" t="str">
            <v/>
          </cell>
          <cell r="Q512" t="str">
            <v/>
          </cell>
          <cell r="R512" t="str">
            <v/>
          </cell>
        </row>
        <row r="513">
          <cell r="O513" t="str">
            <v/>
          </cell>
          <cell r="P513" t="str">
            <v/>
          </cell>
          <cell r="Q513" t="str">
            <v/>
          </cell>
          <cell r="R513" t="str">
            <v/>
          </cell>
        </row>
        <row r="514">
          <cell r="O514" t="str">
            <v/>
          </cell>
          <cell r="P514" t="str">
            <v/>
          </cell>
          <cell r="Q514" t="str">
            <v/>
          </cell>
          <cell r="R514" t="str">
            <v/>
          </cell>
        </row>
        <row r="515">
          <cell r="O515" t="str">
            <v/>
          </cell>
          <cell r="P515" t="str">
            <v/>
          </cell>
          <cell r="Q515" t="str">
            <v/>
          </cell>
          <cell r="R515" t="str">
            <v/>
          </cell>
        </row>
        <row r="516">
          <cell r="O516" t="str">
            <v/>
          </cell>
          <cell r="P516" t="str">
            <v/>
          </cell>
          <cell r="Q516" t="str">
            <v/>
          </cell>
          <cell r="R516" t="str">
            <v/>
          </cell>
        </row>
        <row r="517">
          <cell r="O517" t="str">
            <v/>
          </cell>
          <cell r="P517" t="str">
            <v/>
          </cell>
          <cell r="Q517" t="str">
            <v/>
          </cell>
          <cell r="R517" t="str">
            <v/>
          </cell>
        </row>
        <row r="518">
          <cell r="O518" t="str">
            <v/>
          </cell>
          <cell r="P518" t="str">
            <v/>
          </cell>
          <cell r="Q518" t="str">
            <v/>
          </cell>
          <cell r="R518" t="str">
            <v/>
          </cell>
        </row>
        <row r="519">
          <cell r="O519" t="str">
            <v/>
          </cell>
          <cell r="P519" t="str">
            <v/>
          </cell>
          <cell r="Q519" t="str">
            <v/>
          </cell>
          <cell r="R519" t="str">
            <v/>
          </cell>
        </row>
        <row r="520">
          <cell r="O520" t="str">
            <v/>
          </cell>
          <cell r="P520" t="str">
            <v/>
          </cell>
          <cell r="Q520" t="str">
            <v/>
          </cell>
          <cell r="R520" t="str">
            <v/>
          </cell>
        </row>
        <row r="521">
          <cell r="O521" t="str">
            <v/>
          </cell>
          <cell r="P521" t="str">
            <v/>
          </cell>
          <cell r="Q521" t="str">
            <v/>
          </cell>
          <cell r="R521" t="str">
            <v/>
          </cell>
        </row>
        <row r="522">
          <cell r="O522" t="str">
            <v/>
          </cell>
          <cell r="P522" t="str">
            <v/>
          </cell>
          <cell r="Q522" t="str">
            <v/>
          </cell>
          <cell r="R522" t="str">
            <v/>
          </cell>
        </row>
        <row r="523">
          <cell r="O523" t="str">
            <v/>
          </cell>
          <cell r="P523" t="str">
            <v/>
          </cell>
          <cell r="Q523" t="str">
            <v/>
          </cell>
          <cell r="R523" t="str">
            <v/>
          </cell>
        </row>
        <row r="524">
          <cell r="O524" t="str">
            <v/>
          </cell>
          <cell r="P524" t="str">
            <v/>
          </cell>
          <cell r="Q524" t="str">
            <v/>
          </cell>
          <cell r="R524" t="str">
            <v/>
          </cell>
        </row>
        <row r="525">
          <cell r="O525" t="str">
            <v/>
          </cell>
          <cell r="P525" t="str">
            <v/>
          </cell>
          <cell r="Q525" t="str">
            <v/>
          </cell>
          <cell r="R525" t="str">
            <v/>
          </cell>
        </row>
        <row r="526">
          <cell r="O526" t="str">
            <v/>
          </cell>
          <cell r="P526" t="str">
            <v/>
          </cell>
          <cell r="Q526" t="str">
            <v/>
          </cell>
          <cell r="R526" t="str">
            <v/>
          </cell>
        </row>
        <row r="527">
          <cell r="O527" t="str">
            <v/>
          </cell>
          <cell r="P527" t="str">
            <v/>
          </cell>
          <cell r="Q527" t="str">
            <v/>
          </cell>
          <cell r="R527" t="str">
            <v/>
          </cell>
        </row>
        <row r="528">
          <cell r="O528" t="str">
            <v/>
          </cell>
          <cell r="P528" t="str">
            <v/>
          </cell>
          <cell r="Q528" t="str">
            <v/>
          </cell>
          <cell r="R528" t="str">
            <v/>
          </cell>
        </row>
        <row r="529">
          <cell r="O529" t="str">
            <v/>
          </cell>
          <cell r="P529" t="str">
            <v/>
          </cell>
          <cell r="Q529" t="str">
            <v/>
          </cell>
          <cell r="R529" t="str">
            <v/>
          </cell>
        </row>
        <row r="530">
          <cell r="O530" t="str">
            <v/>
          </cell>
          <cell r="P530" t="str">
            <v/>
          </cell>
          <cell r="Q530" t="str">
            <v/>
          </cell>
          <cell r="R530" t="str">
            <v/>
          </cell>
        </row>
        <row r="531">
          <cell r="O531" t="str">
            <v/>
          </cell>
          <cell r="P531" t="str">
            <v/>
          </cell>
          <cell r="Q531" t="str">
            <v/>
          </cell>
          <cell r="R531" t="str">
            <v/>
          </cell>
        </row>
        <row r="532">
          <cell r="O532" t="str">
            <v/>
          </cell>
          <cell r="P532" t="str">
            <v/>
          </cell>
          <cell r="Q532" t="str">
            <v/>
          </cell>
          <cell r="R532" t="str">
            <v/>
          </cell>
        </row>
        <row r="533">
          <cell r="O533" t="str">
            <v/>
          </cell>
          <cell r="P533" t="str">
            <v/>
          </cell>
          <cell r="Q533" t="str">
            <v/>
          </cell>
          <cell r="R533" t="str">
            <v/>
          </cell>
        </row>
        <row r="534">
          <cell r="O534" t="str">
            <v/>
          </cell>
          <cell r="P534" t="str">
            <v/>
          </cell>
          <cell r="Q534" t="str">
            <v/>
          </cell>
          <cell r="R534" t="str">
            <v/>
          </cell>
        </row>
        <row r="535">
          <cell r="O535" t="str">
            <v/>
          </cell>
          <cell r="P535" t="str">
            <v/>
          </cell>
          <cell r="Q535" t="str">
            <v/>
          </cell>
          <cell r="R535" t="str">
            <v/>
          </cell>
        </row>
        <row r="536">
          <cell r="O536" t="str">
            <v/>
          </cell>
          <cell r="P536" t="str">
            <v/>
          </cell>
          <cell r="Q536" t="str">
            <v/>
          </cell>
          <cell r="R536" t="str">
            <v/>
          </cell>
        </row>
        <row r="537">
          <cell r="O537" t="str">
            <v/>
          </cell>
          <cell r="P537" t="str">
            <v/>
          </cell>
          <cell r="Q537" t="str">
            <v/>
          </cell>
          <cell r="R537" t="str">
            <v/>
          </cell>
        </row>
        <row r="538">
          <cell r="O538" t="str">
            <v/>
          </cell>
          <cell r="P538" t="str">
            <v/>
          </cell>
          <cell r="Q538" t="str">
            <v/>
          </cell>
          <cell r="R538" t="str">
            <v/>
          </cell>
        </row>
        <row r="539">
          <cell r="O539" t="str">
            <v/>
          </cell>
          <cell r="P539" t="str">
            <v/>
          </cell>
          <cell r="Q539" t="str">
            <v/>
          </cell>
          <cell r="R539" t="str">
            <v/>
          </cell>
        </row>
        <row r="540">
          <cell r="O540" t="str">
            <v/>
          </cell>
          <cell r="P540" t="str">
            <v/>
          </cell>
          <cell r="Q540" t="str">
            <v/>
          </cell>
          <cell r="R540" t="str">
            <v/>
          </cell>
        </row>
        <row r="541">
          <cell r="O541" t="str">
            <v/>
          </cell>
          <cell r="P541" t="str">
            <v/>
          </cell>
          <cell r="Q541" t="str">
            <v/>
          </cell>
          <cell r="R541" t="str">
            <v/>
          </cell>
        </row>
        <row r="542">
          <cell r="O542" t="str">
            <v/>
          </cell>
          <cell r="P542" t="str">
            <v/>
          </cell>
          <cell r="Q542" t="str">
            <v/>
          </cell>
          <cell r="R542" t="str">
            <v/>
          </cell>
        </row>
        <row r="543">
          <cell r="O543" t="str">
            <v/>
          </cell>
          <cell r="P543" t="str">
            <v/>
          </cell>
          <cell r="Q543" t="str">
            <v/>
          </cell>
          <cell r="R543" t="str">
            <v/>
          </cell>
        </row>
        <row r="544">
          <cell r="O544" t="str">
            <v/>
          </cell>
          <cell r="P544" t="str">
            <v/>
          </cell>
          <cell r="Q544" t="str">
            <v/>
          </cell>
          <cell r="R544" t="str">
            <v/>
          </cell>
        </row>
        <row r="545">
          <cell r="O545" t="str">
            <v/>
          </cell>
          <cell r="P545" t="str">
            <v/>
          </cell>
          <cell r="Q545" t="str">
            <v/>
          </cell>
          <cell r="R545" t="str">
            <v/>
          </cell>
        </row>
        <row r="546">
          <cell r="O546" t="str">
            <v/>
          </cell>
          <cell r="P546" t="str">
            <v/>
          </cell>
          <cell r="Q546" t="str">
            <v/>
          </cell>
          <cell r="R546" t="str">
            <v/>
          </cell>
        </row>
        <row r="547">
          <cell r="O547" t="str">
            <v/>
          </cell>
          <cell r="P547" t="str">
            <v/>
          </cell>
          <cell r="Q547" t="str">
            <v/>
          </cell>
          <cell r="R547" t="str">
            <v/>
          </cell>
        </row>
        <row r="548">
          <cell r="O548" t="str">
            <v/>
          </cell>
          <cell r="P548" t="str">
            <v/>
          </cell>
          <cell r="Q548" t="str">
            <v/>
          </cell>
          <cell r="R548" t="str">
            <v/>
          </cell>
        </row>
        <row r="549">
          <cell r="O549" t="str">
            <v/>
          </cell>
          <cell r="P549" t="str">
            <v/>
          </cell>
          <cell r="Q549" t="str">
            <v/>
          </cell>
          <cell r="R549" t="str">
            <v/>
          </cell>
        </row>
        <row r="550">
          <cell r="O550" t="str">
            <v/>
          </cell>
          <cell r="P550" t="str">
            <v/>
          </cell>
          <cell r="Q550" t="str">
            <v/>
          </cell>
          <cell r="R550" t="str">
            <v/>
          </cell>
        </row>
        <row r="551">
          <cell r="O551" t="str">
            <v/>
          </cell>
          <cell r="P551" t="str">
            <v/>
          </cell>
          <cell r="Q551" t="str">
            <v/>
          </cell>
          <cell r="R551" t="str">
            <v/>
          </cell>
        </row>
        <row r="552">
          <cell r="O552" t="str">
            <v/>
          </cell>
          <cell r="P552" t="str">
            <v/>
          </cell>
          <cell r="Q552" t="str">
            <v/>
          </cell>
          <cell r="R552" t="str">
            <v/>
          </cell>
        </row>
        <row r="553">
          <cell r="O553" t="str">
            <v/>
          </cell>
          <cell r="P553" t="str">
            <v/>
          </cell>
          <cell r="Q553" t="str">
            <v/>
          </cell>
          <cell r="R553" t="str">
            <v/>
          </cell>
        </row>
        <row r="554">
          <cell r="O554" t="str">
            <v/>
          </cell>
          <cell r="P554" t="str">
            <v/>
          </cell>
          <cell r="Q554" t="str">
            <v/>
          </cell>
          <cell r="R554" t="str">
            <v/>
          </cell>
        </row>
        <row r="555">
          <cell r="O555" t="str">
            <v/>
          </cell>
          <cell r="P555" t="str">
            <v/>
          </cell>
          <cell r="Q555" t="str">
            <v/>
          </cell>
          <cell r="R555" t="str">
            <v/>
          </cell>
        </row>
        <row r="556">
          <cell r="O556" t="str">
            <v/>
          </cell>
          <cell r="P556" t="str">
            <v/>
          </cell>
          <cell r="Q556" t="str">
            <v/>
          </cell>
          <cell r="R556" t="str">
            <v/>
          </cell>
        </row>
        <row r="557">
          <cell r="O557" t="str">
            <v/>
          </cell>
          <cell r="P557" t="str">
            <v/>
          </cell>
          <cell r="Q557" t="str">
            <v/>
          </cell>
          <cell r="R557" t="str">
            <v/>
          </cell>
        </row>
        <row r="558">
          <cell r="O558" t="str">
            <v/>
          </cell>
          <cell r="P558" t="str">
            <v/>
          </cell>
          <cell r="Q558" t="str">
            <v/>
          </cell>
          <cell r="R558" t="str">
            <v/>
          </cell>
        </row>
        <row r="559">
          <cell r="O559" t="str">
            <v/>
          </cell>
          <cell r="P559" t="str">
            <v/>
          </cell>
          <cell r="Q559" t="str">
            <v/>
          </cell>
          <cell r="R559" t="str">
            <v/>
          </cell>
        </row>
        <row r="560">
          <cell r="O560" t="str">
            <v/>
          </cell>
          <cell r="P560" t="str">
            <v/>
          </cell>
          <cell r="Q560" t="str">
            <v/>
          </cell>
          <cell r="R560" t="str">
            <v/>
          </cell>
        </row>
        <row r="561">
          <cell r="O561" t="str">
            <v/>
          </cell>
          <cell r="P561" t="str">
            <v/>
          </cell>
          <cell r="Q561" t="str">
            <v/>
          </cell>
          <cell r="R561" t="str">
            <v/>
          </cell>
        </row>
        <row r="562">
          <cell r="O562" t="str">
            <v/>
          </cell>
          <cell r="P562" t="str">
            <v/>
          </cell>
          <cell r="Q562" t="str">
            <v/>
          </cell>
          <cell r="R562" t="str">
            <v/>
          </cell>
        </row>
        <row r="563">
          <cell r="O563" t="str">
            <v/>
          </cell>
          <cell r="P563" t="str">
            <v/>
          </cell>
          <cell r="Q563" t="str">
            <v/>
          </cell>
          <cell r="R563" t="str">
            <v/>
          </cell>
        </row>
        <row r="564">
          <cell r="O564" t="str">
            <v/>
          </cell>
          <cell r="P564" t="str">
            <v/>
          </cell>
          <cell r="Q564" t="str">
            <v/>
          </cell>
          <cell r="R564" t="str">
            <v/>
          </cell>
        </row>
        <row r="565">
          <cell r="O565" t="str">
            <v/>
          </cell>
          <cell r="P565" t="str">
            <v/>
          </cell>
          <cell r="Q565" t="str">
            <v/>
          </cell>
          <cell r="R565" t="str">
            <v/>
          </cell>
        </row>
        <row r="566">
          <cell r="O566" t="str">
            <v/>
          </cell>
          <cell r="P566" t="str">
            <v/>
          </cell>
          <cell r="Q566" t="str">
            <v/>
          </cell>
          <cell r="R566" t="str">
            <v/>
          </cell>
        </row>
        <row r="567">
          <cell r="O567" t="str">
            <v/>
          </cell>
          <cell r="P567" t="str">
            <v/>
          </cell>
          <cell r="Q567" t="str">
            <v/>
          </cell>
          <cell r="R567" t="str">
            <v/>
          </cell>
        </row>
        <row r="568">
          <cell r="O568" t="str">
            <v/>
          </cell>
          <cell r="P568" t="str">
            <v/>
          </cell>
          <cell r="Q568" t="str">
            <v/>
          </cell>
          <cell r="R568" t="str">
            <v/>
          </cell>
        </row>
        <row r="569">
          <cell r="O569" t="str">
            <v/>
          </cell>
          <cell r="P569" t="str">
            <v/>
          </cell>
          <cell r="Q569" t="str">
            <v/>
          </cell>
          <cell r="R569" t="str">
            <v/>
          </cell>
        </row>
        <row r="570">
          <cell r="O570" t="str">
            <v/>
          </cell>
          <cell r="P570" t="str">
            <v/>
          </cell>
          <cell r="Q570" t="str">
            <v/>
          </cell>
          <cell r="R570" t="str">
            <v/>
          </cell>
        </row>
        <row r="571">
          <cell r="O571" t="str">
            <v/>
          </cell>
          <cell r="P571" t="str">
            <v/>
          </cell>
          <cell r="Q571" t="str">
            <v/>
          </cell>
          <cell r="R571" t="str">
            <v/>
          </cell>
        </row>
        <row r="572">
          <cell r="O572" t="str">
            <v/>
          </cell>
          <cell r="P572" t="str">
            <v/>
          </cell>
          <cell r="Q572" t="str">
            <v/>
          </cell>
          <cell r="R572" t="str">
            <v/>
          </cell>
        </row>
        <row r="573">
          <cell r="O573" t="str">
            <v/>
          </cell>
          <cell r="P573" t="str">
            <v/>
          </cell>
          <cell r="Q573" t="str">
            <v/>
          </cell>
          <cell r="R573" t="str">
            <v/>
          </cell>
        </row>
        <row r="574">
          <cell r="O574" t="str">
            <v/>
          </cell>
          <cell r="P574" t="str">
            <v/>
          </cell>
          <cell r="Q574" t="str">
            <v/>
          </cell>
          <cell r="R574" t="str">
            <v/>
          </cell>
        </row>
        <row r="575">
          <cell r="O575" t="str">
            <v/>
          </cell>
          <cell r="P575" t="str">
            <v/>
          </cell>
          <cell r="Q575" t="str">
            <v/>
          </cell>
          <cell r="R575" t="str">
            <v/>
          </cell>
        </row>
        <row r="576">
          <cell r="O576" t="str">
            <v/>
          </cell>
          <cell r="P576" t="str">
            <v/>
          </cell>
          <cell r="Q576" t="str">
            <v/>
          </cell>
          <cell r="R576" t="str">
            <v/>
          </cell>
        </row>
        <row r="577">
          <cell r="O577" t="str">
            <v/>
          </cell>
          <cell r="P577" t="str">
            <v/>
          </cell>
          <cell r="Q577" t="str">
            <v/>
          </cell>
          <cell r="R577" t="str">
            <v/>
          </cell>
        </row>
        <row r="578">
          <cell r="O578" t="str">
            <v/>
          </cell>
          <cell r="P578" t="str">
            <v/>
          </cell>
          <cell r="Q578" t="str">
            <v/>
          </cell>
          <cell r="R578" t="str">
            <v/>
          </cell>
        </row>
        <row r="579">
          <cell r="O579" t="str">
            <v/>
          </cell>
          <cell r="P579" t="str">
            <v/>
          </cell>
          <cell r="Q579" t="str">
            <v/>
          </cell>
          <cell r="R579" t="str">
            <v/>
          </cell>
        </row>
        <row r="580">
          <cell r="O580" t="str">
            <v/>
          </cell>
          <cell r="P580" t="str">
            <v/>
          </cell>
          <cell r="Q580" t="str">
            <v/>
          </cell>
          <cell r="R580" t="str">
            <v/>
          </cell>
        </row>
        <row r="581">
          <cell r="O581" t="str">
            <v/>
          </cell>
          <cell r="P581" t="str">
            <v/>
          </cell>
          <cell r="Q581" t="str">
            <v/>
          </cell>
          <cell r="R581" t="str">
            <v/>
          </cell>
        </row>
        <row r="582">
          <cell r="O582" t="str">
            <v/>
          </cell>
          <cell r="P582" t="str">
            <v/>
          </cell>
          <cell r="Q582" t="str">
            <v/>
          </cell>
          <cell r="R582" t="str">
            <v/>
          </cell>
        </row>
        <row r="583">
          <cell r="O583" t="str">
            <v/>
          </cell>
          <cell r="P583" t="str">
            <v/>
          </cell>
          <cell r="Q583" t="str">
            <v/>
          </cell>
          <cell r="R583" t="str">
            <v/>
          </cell>
        </row>
        <row r="584">
          <cell r="O584" t="str">
            <v/>
          </cell>
          <cell r="P584" t="str">
            <v/>
          </cell>
          <cell r="Q584" t="str">
            <v/>
          </cell>
          <cell r="R584" t="str">
            <v/>
          </cell>
        </row>
        <row r="585">
          <cell r="O585" t="str">
            <v/>
          </cell>
          <cell r="P585" t="str">
            <v/>
          </cell>
          <cell r="Q585" t="str">
            <v/>
          </cell>
          <cell r="R585" t="str">
            <v/>
          </cell>
        </row>
        <row r="586">
          <cell r="O586" t="str">
            <v/>
          </cell>
          <cell r="P586" t="str">
            <v/>
          </cell>
          <cell r="Q586" t="str">
            <v/>
          </cell>
          <cell r="R586" t="str">
            <v/>
          </cell>
        </row>
        <row r="587">
          <cell r="O587" t="str">
            <v/>
          </cell>
          <cell r="P587" t="str">
            <v/>
          </cell>
          <cell r="Q587" t="str">
            <v/>
          </cell>
          <cell r="R587" t="str">
            <v/>
          </cell>
        </row>
        <row r="588">
          <cell r="O588" t="str">
            <v/>
          </cell>
          <cell r="P588" t="str">
            <v/>
          </cell>
          <cell r="Q588" t="str">
            <v/>
          </cell>
          <cell r="R588" t="str">
            <v/>
          </cell>
        </row>
        <row r="589">
          <cell r="O589" t="str">
            <v/>
          </cell>
          <cell r="P589" t="str">
            <v/>
          </cell>
          <cell r="Q589" t="str">
            <v/>
          </cell>
          <cell r="R589" t="str">
            <v/>
          </cell>
        </row>
        <row r="590">
          <cell r="O590" t="str">
            <v/>
          </cell>
          <cell r="P590" t="str">
            <v/>
          </cell>
          <cell r="Q590" t="str">
            <v/>
          </cell>
          <cell r="R590" t="str">
            <v/>
          </cell>
        </row>
        <row r="591">
          <cell r="O591" t="str">
            <v/>
          </cell>
          <cell r="P591" t="str">
            <v/>
          </cell>
          <cell r="Q591" t="str">
            <v/>
          </cell>
          <cell r="R591" t="str">
            <v/>
          </cell>
        </row>
        <row r="592">
          <cell r="O592" t="str">
            <v/>
          </cell>
          <cell r="P592" t="str">
            <v/>
          </cell>
          <cell r="Q592" t="str">
            <v/>
          </cell>
          <cell r="R592" t="str">
            <v/>
          </cell>
        </row>
        <row r="593">
          <cell r="O593" t="str">
            <v/>
          </cell>
          <cell r="P593" t="str">
            <v/>
          </cell>
          <cell r="Q593" t="str">
            <v/>
          </cell>
          <cell r="R593" t="str">
            <v/>
          </cell>
        </row>
        <row r="594">
          <cell r="O594" t="str">
            <v/>
          </cell>
          <cell r="P594" t="str">
            <v/>
          </cell>
          <cell r="Q594" t="str">
            <v/>
          </cell>
          <cell r="R594" t="str">
            <v/>
          </cell>
        </row>
        <row r="595">
          <cell r="O595" t="str">
            <v/>
          </cell>
          <cell r="P595" t="str">
            <v/>
          </cell>
          <cell r="Q595" t="str">
            <v/>
          </cell>
          <cell r="R595" t="str">
            <v/>
          </cell>
        </row>
        <row r="596">
          <cell r="O596" t="str">
            <v/>
          </cell>
          <cell r="P596" t="str">
            <v/>
          </cell>
          <cell r="Q596" t="str">
            <v/>
          </cell>
          <cell r="R596" t="str">
            <v/>
          </cell>
        </row>
        <row r="597">
          <cell r="O597" t="str">
            <v/>
          </cell>
          <cell r="P597" t="str">
            <v/>
          </cell>
          <cell r="Q597" t="str">
            <v/>
          </cell>
          <cell r="R597" t="str">
            <v/>
          </cell>
        </row>
        <row r="598">
          <cell r="O598" t="str">
            <v/>
          </cell>
          <cell r="P598" t="str">
            <v/>
          </cell>
          <cell r="Q598" t="str">
            <v/>
          </cell>
          <cell r="R598" t="str">
            <v/>
          </cell>
        </row>
        <row r="599">
          <cell r="O599" t="str">
            <v/>
          </cell>
          <cell r="P599" t="str">
            <v/>
          </cell>
          <cell r="Q599" t="str">
            <v/>
          </cell>
          <cell r="R599" t="str">
            <v/>
          </cell>
        </row>
        <row r="600">
          <cell r="O600" t="str">
            <v/>
          </cell>
          <cell r="P600" t="str">
            <v/>
          </cell>
          <cell r="Q600" t="str">
            <v/>
          </cell>
          <cell r="R600" t="str">
            <v/>
          </cell>
        </row>
        <row r="601">
          <cell r="O601" t="str">
            <v/>
          </cell>
          <cell r="P601" t="str">
            <v/>
          </cell>
          <cell r="Q601" t="str">
            <v/>
          </cell>
          <cell r="R601" t="str">
            <v/>
          </cell>
        </row>
        <row r="602">
          <cell r="O602" t="str">
            <v/>
          </cell>
          <cell r="P602" t="str">
            <v/>
          </cell>
          <cell r="Q602" t="str">
            <v/>
          </cell>
          <cell r="R602" t="str">
            <v/>
          </cell>
        </row>
        <row r="603">
          <cell r="O603" t="str">
            <v/>
          </cell>
          <cell r="P603" t="str">
            <v/>
          </cell>
          <cell r="Q603" t="str">
            <v/>
          </cell>
          <cell r="R603" t="str">
            <v/>
          </cell>
        </row>
        <row r="604">
          <cell r="O604" t="str">
            <v/>
          </cell>
          <cell r="P604" t="str">
            <v/>
          </cell>
          <cell r="Q604" t="str">
            <v/>
          </cell>
          <cell r="R604" t="str">
            <v/>
          </cell>
        </row>
        <row r="605">
          <cell r="O605" t="str">
            <v/>
          </cell>
          <cell r="P605" t="str">
            <v/>
          </cell>
          <cell r="Q605" t="str">
            <v/>
          </cell>
          <cell r="R605" t="str">
            <v/>
          </cell>
        </row>
        <row r="606">
          <cell r="O606" t="str">
            <v/>
          </cell>
          <cell r="P606" t="str">
            <v/>
          </cell>
          <cell r="Q606" t="str">
            <v/>
          </cell>
          <cell r="R606" t="str">
            <v/>
          </cell>
        </row>
        <row r="607">
          <cell r="O607" t="str">
            <v/>
          </cell>
          <cell r="P607" t="str">
            <v/>
          </cell>
          <cell r="Q607" t="str">
            <v/>
          </cell>
          <cell r="R607" t="str">
            <v/>
          </cell>
        </row>
        <row r="608">
          <cell r="O608" t="str">
            <v/>
          </cell>
          <cell r="P608" t="str">
            <v/>
          </cell>
          <cell r="Q608" t="str">
            <v/>
          </cell>
          <cell r="R608" t="str">
            <v/>
          </cell>
        </row>
        <row r="609">
          <cell r="O609" t="str">
            <v/>
          </cell>
          <cell r="P609" t="str">
            <v/>
          </cell>
          <cell r="Q609" t="str">
            <v/>
          </cell>
          <cell r="R609" t="str">
            <v/>
          </cell>
        </row>
        <row r="610">
          <cell r="O610" t="str">
            <v/>
          </cell>
          <cell r="P610" t="str">
            <v/>
          </cell>
          <cell r="Q610" t="str">
            <v/>
          </cell>
          <cell r="R610" t="str">
            <v/>
          </cell>
        </row>
        <row r="611">
          <cell r="O611" t="str">
            <v/>
          </cell>
          <cell r="P611" t="str">
            <v/>
          </cell>
          <cell r="Q611" t="str">
            <v/>
          </cell>
          <cell r="R611" t="str">
            <v/>
          </cell>
        </row>
        <row r="612">
          <cell r="O612" t="str">
            <v/>
          </cell>
          <cell r="P612" t="str">
            <v/>
          </cell>
          <cell r="Q612" t="str">
            <v/>
          </cell>
          <cell r="R612" t="str">
            <v/>
          </cell>
        </row>
        <row r="613">
          <cell r="O613" t="str">
            <v/>
          </cell>
          <cell r="P613" t="str">
            <v/>
          </cell>
          <cell r="Q613" t="str">
            <v/>
          </cell>
          <cell r="R613" t="str">
            <v/>
          </cell>
        </row>
        <row r="614">
          <cell r="O614">
            <v>4370201008</v>
          </cell>
          <cell r="P614" t="str">
            <v/>
          </cell>
          <cell r="Q614">
            <v>18</v>
          </cell>
          <cell r="R614">
            <v>12</v>
          </cell>
        </row>
        <row r="615">
          <cell r="O615" t="str">
            <v/>
          </cell>
          <cell r="P615" t="str">
            <v/>
          </cell>
          <cell r="Q615" t="str">
            <v/>
          </cell>
          <cell r="R615" t="str">
            <v/>
          </cell>
        </row>
        <row r="616">
          <cell r="O616" t="str">
            <v/>
          </cell>
          <cell r="P616" t="str">
            <v/>
          </cell>
          <cell r="Q616" t="str">
            <v/>
          </cell>
          <cell r="R616" t="str">
            <v/>
          </cell>
        </row>
        <row r="617">
          <cell r="O617" t="str">
            <v/>
          </cell>
          <cell r="P617" t="str">
            <v/>
          </cell>
          <cell r="Q617" t="str">
            <v/>
          </cell>
          <cell r="R617" t="str">
            <v/>
          </cell>
        </row>
        <row r="618">
          <cell r="O618" t="str">
            <v/>
          </cell>
          <cell r="P618" t="str">
            <v/>
          </cell>
          <cell r="Q618" t="str">
            <v/>
          </cell>
          <cell r="R618" t="str">
            <v/>
          </cell>
        </row>
        <row r="619">
          <cell r="O619" t="str">
            <v/>
          </cell>
          <cell r="P619" t="str">
            <v/>
          </cell>
          <cell r="Q619" t="str">
            <v/>
          </cell>
          <cell r="R619" t="str">
            <v/>
          </cell>
        </row>
        <row r="620">
          <cell r="O620" t="str">
            <v/>
          </cell>
          <cell r="P620" t="str">
            <v/>
          </cell>
          <cell r="Q620" t="str">
            <v/>
          </cell>
          <cell r="R620" t="str">
            <v/>
          </cell>
        </row>
        <row r="621">
          <cell r="O621" t="str">
            <v/>
          </cell>
          <cell r="P621" t="str">
            <v/>
          </cell>
          <cell r="Q621" t="str">
            <v/>
          </cell>
          <cell r="R621" t="str">
            <v/>
          </cell>
        </row>
        <row r="622">
          <cell r="O622" t="str">
            <v/>
          </cell>
          <cell r="P622" t="str">
            <v/>
          </cell>
          <cell r="Q622" t="str">
            <v/>
          </cell>
          <cell r="R622" t="str">
            <v/>
          </cell>
        </row>
        <row r="623">
          <cell r="O623" t="str">
            <v/>
          </cell>
          <cell r="P623" t="str">
            <v/>
          </cell>
          <cell r="Q623" t="str">
            <v/>
          </cell>
          <cell r="R623" t="str">
            <v/>
          </cell>
        </row>
        <row r="624">
          <cell r="O624" t="str">
            <v/>
          </cell>
          <cell r="P624" t="str">
            <v/>
          </cell>
          <cell r="Q624" t="str">
            <v/>
          </cell>
          <cell r="R624" t="str">
            <v/>
          </cell>
        </row>
        <row r="625">
          <cell r="O625" t="str">
            <v/>
          </cell>
          <cell r="P625" t="str">
            <v/>
          </cell>
          <cell r="Q625" t="str">
            <v/>
          </cell>
          <cell r="R625" t="str">
            <v/>
          </cell>
        </row>
        <row r="626">
          <cell r="O626" t="str">
            <v/>
          </cell>
          <cell r="P626" t="str">
            <v/>
          </cell>
          <cell r="Q626" t="str">
            <v/>
          </cell>
          <cell r="R626" t="str">
            <v/>
          </cell>
        </row>
        <row r="627">
          <cell r="O627" t="str">
            <v/>
          </cell>
          <cell r="P627" t="str">
            <v/>
          </cell>
          <cell r="Q627" t="str">
            <v/>
          </cell>
          <cell r="R627" t="str">
            <v/>
          </cell>
        </row>
        <row r="628">
          <cell r="O628" t="str">
            <v/>
          </cell>
          <cell r="P628" t="str">
            <v/>
          </cell>
          <cell r="Q628" t="str">
            <v/>
          </cell>
          <cell r="R628" t="str">
            <v/>
          </cell>
        </row>
        <row r="629">
          <cell r="O629" t="str">
            <v/>
          </cell>
          <cell r="P629" t="str">
            <v/>
          </cell>
          <cell r="Q629" t="str">
            <v/>
          </cell>
          <cell r="R629" t="str">
            <v/>
          </cell>
        </row>
        <row r="630">
          <cell r="O630">
            <v>4390200063</v>
          </cell>
          <cell r="P630" t="str">
            <v/>
          </cell>
          <cell r="Q630">
            <v>8</v>
          </cell>
          <cell r="R630">
            <v>0</v>
          </cell>
        </row>
        <row r="631">
          <cell r="O631" t="str">
            <v/>
          </cell>
          <cell r="P631" t="str">
            <v/>
          </cell>
          <cell r="Q631" t="str">
            <v/>
          </cell>
          <cell r="R631" t="str">
            <v/>
          </cell>
        </row>
        <row r="632">
          <cell r="O632" t="str">
            <v/>
          </cell>
          <cell r="P632" t="str">
            <v/>
          </cell>
          <cell r="Q632" t="str">
            <v/>
          </cell>
          <cell r="R632" t="str">
            <v/>
          </cell>
        </row>
        <row r="633">
          <cell r="O633" t="str">
            <v/>
          </cell>
          <cell r="P633" t="str">
            <v/>
          </cell>
          <cell r="Q633" t="str">
            <v/>
          </cell>
          <cell r="R633" t="str">
            <v/>
          </cell>
        </row>
        <row r="634">
          <cell r="O634" t="str">
            <v/>
          </cell>
          <cell r="P634" t="str">
            <v/>
          </cell>
          <cell r="Q634" t="str">
            <v/>
          </cell>
          <cell r="R634" t="str">
            <v/>
          </cell>
        </row>
        <row r="635">
          <cell r="O635" t="str">
            <v/>
          </cell>
          <cell r="P635" t="str">
            <v/>
          </cell>
          <cell r="Q635" t="str">
            <v/>
          </cell>
          <cell r="R635" t="str">
            <v/>
          </cell>
        </row>
        <row r="636">
          <cell r="O636" t="str">
            <v/>
          </cell>
          <cell r="P636" t="str">
            <v/>
          </cell>
          <cell r="Q636" t="str">
            <v/>
          </cell>
          <cell r="R636" t="str">
            <v/>
          </cell>
        </row>
        <row r="637">
          <cell r="O637" t="str">
            <v/>
          </cell>
          <cell r="P637" t="str">
            <v/>
          </cell>
          <cell r="Q637" t="str">
            <v/>
          </cell>
          <cell r="R637" t="str">
            <v/>
          </cell>
        </row>
        <row r="638">
          <cell r="O638" t="str">
            <v/>
          </cell>
          <cell r="P638" t="str">
            <v/>
          </cell>
          <cell r="Q638" t="str">
            <v/>
          </cell>
          <cell r="R638" t="str">
            <v/>
          </cell>
        </row>
        <row r="639">
          <cell r="O639" t="str">
            <v/>
          </cell>
          <cell r="P639" t="str">
            <v/>
          </cell>
          <cell r="Q639" t="str">
            <v/>
          </cell>
          <cell r="R639" t="str">
            <v/>
          </cell>
        </row>
        <row r="640">
          <cell r="O640" t="str">
            <v/>
          </cell>
          <cell r="P640" t="str">
            <v/>
          </cell>
          <cell r="Q640" t="str">
            <v/>
          </cell>
          <cell r="R640" t="str">
            <v/>
          </cell>
        </row>
        <row r="641">
          <cell r="O641" t="str">
            <v/>
          </cell>
          <cell r="P641" t="str">
            <v/>
          </cell>
          <cell r="Q641" t="str">
            <v/>
          </cell>
          <cell r="R641" t="str">
            <v/>
          </cell>
        </row>
        <row r="642">
          <cell r="O642">
            <v>4390200022</v>
          </cell>
          <cell r="P642">
            <v>23</v>
          </cell>
          <cell r="Q642" t="str">
            <v/>
          </cell>
          <cell r="R642" t="str">
            <v/>
          </cell>
        </row>
        <row r="643">
          <cell r="O643" t="str">
            <v/>
          </cell>
          <cell r="P643" t="str">
            <v/>
          </cell>
          <cell r="Q643" t="str">
            <v/>
          </cell>
          <cell r="R643" t="str">
            <v/>
          </cell>
        </row>
        <row r="644">
          <cell r="O644" t="str">
            <v/>
          </cell>
          <cell r="P644" t="str">
            <v/>
          </cell>
          <cell r="Q644" t="str">
            <v/>
          </cell>
          <cell r="R644" t="str">
            <v/>
          </cell>
        </row>
        <row r="645">
          <cell r="O645" t="str">
            <v/>
          </cell>
          <cell r="P645" t="str">
            <v/>
          </cell>
          <cell r="Q645" t="str">
            <v/>
          </cell>
          <cell r="R645" t="str">
            <v/>
          </cell>
        </row>
        <row r="646">
          <cell r="O646" t="str">
            <v/>
          </cell>
          <cell r="P646" t="str">
            <v/>
          </cell>
          <cell r="Q646" t="str">
            <v/>
          </cell>
          <cell r="R646" t="str">
            <v/>
          </cell>
        </row>
        <row r="647">
          <cell r="O647" t="str">
            <v/>
          </cell>
          <cell r="P647" t="str">
            <v/>
          </cell>
          <cell r="Q647" t="str">
            <v/>
          </cell>
          <cell r="R647" t="str">
            <v/>
          </cell>
        </row>
        <row r="648">
          <cell r="O648" t="str">
            <v/>
          </cell>
          <cell r="P648" t="str">
            <v/>
          </cell>
          <cell r="Q648" t="str">
            <v/>
          </cell>
          <cell r="R648" t="str">
            <v/>
          </cell>
        </row>
        <row r="649">
          <cell r="O649" t="str">
            <v/>
          </cell>
          <cell r="P649" t="str">
            <v/>
          </cell>
          <cell r="Q649" t="str">
            <v/>
          </cell>
          <cell r="R649" t="str">
            <v/>
          </cell>
        </row>
        <row r="650">
          <cell r="O650" t="str">
            <v/>
          </cell>
          <cell r="P650" t="str">
            <v/>
          </cell>
          <cell r="Q650" t="str">
            <v/>
          </cell>
          <cell r="R650" t="str">
            <v/>
          </cell>
        </row>
        <row r="651">
          <cell r="O651" t="str">
            <v/>
          </cell>
          <cell r="P651" t="str">
            <v/>
          </cell>
          <cell r="Q651" t="str">
            <v/>
          </cell>
          <cell r="R651" t="str">
            <v/>
          </cell>
        </row>
        <row r="652">
          <cell r="O652" t="str">
            <v/>
          </cell>
          <cell r="P652" t="str">
            <v/>
          </cell>
          <cell r="Q652" t="str">
            <v/>
          </cell>
          <cell r="R652" t="str">
            <v/>
          </cell>
        </row>
        <row r="653">
          <cell r="O653" t="str">
            <v/>
          </cell>
          <cell r="P653" t="str">
            <v/>
          </cell>
          <cell r="Q653" t="str">
            <v/>
          </cell>
          <cell r="R653" t="str">
            <v/>
          </cell>
        </row>
        <row r="654">
          <cell r="O654" t="str">
            <v/>
          </cell>
          <cell r="P654" t="str">
            <v/>
          </cell>
          <cell r="Q654" t="str">
            <v/>
          </cell>
          <cell r="R654" t="str">
            <v/>
          </cell>
        </row>
        <row r="655">
          <cell r="O655" t="str">
            <v/>
          </cell>
          <cell r="P655" t="str">
            <v/>
          </cell>
          <cell r="Q655" t="str">
            <v/>
          </cell>
          <cell r="R655" t="str">
            <v/>
          </cell>
        </row>
        <row r="656">
          <cell r="O656" t="str">
            <v/>
          </cell>
          <cell r="P656" t="str">
            <v/>
          </cell>
          <cell r="Q656" t="str">
            <v/>
          </cell>
          <cell r="R656" t="str">
            <v/>
          </cell>
        </row>
        <row r="657">
          <cell r="O657" t="str">
            <v/>
          </cell>
          <cell r="P657" t="str">
            <v/>
          </cell>
          <cell r="Q657" t="str">
            <v/>
          </cell>
          <cell r="R657" t="str">
            <v/>
          </cell>
        </row>
        <row r="658">
          <cell r="O658" t="str">
            <v/>
          </cell>
          <cell r="P658" t="str">
            <v/>
          </cell>
          <cell r="Q658" t="str">
            <v/>
          </cell>
          <cell r="R658" t="str">
            <v/>
          </cell>
        </row>
        <row r="659">
          <cell r="O659" t="str">
            <v/>
          </cell>
          <cell r="P659" t="str">
            <v/>
          </cell>
          <cell r="Q659" t="str">
            <v/>
          </cell>
          <cell r="R659" t="str">
            <v/>
          </cell>
        </row>
        <row r="660">
          <cell r="O660" t="str">
            <v/>
          </cell>
          <cell r="P660" t="str">
            <v/>
          </cell>
          <cell r="Q660" t="str">
            <v/>
          </cell>
          <cell r="R660" t="str">
            <v/>
          </cell>
        </row>
        <row r="661">
          <cell r="O661" t="str">
            <v/>
          </cell>
          <cell r="P661" t="str">
            <v/>
          </cell>
          <cell r="Q661" t="str">
            <v/>
          </cell>
          <cell r="R661" t="str">
            <v/>
          </cell>
        </row>
        <row r="662">
          <cell r="O662" t="str">
            <v/>
          </cell>
          <cell r="P662" t="str">
            <v/>
          </cell>
          <cell r="Q662" t="str">
            <v/>
          </cell>
          <cell r="R662" t="str">
            <v/>
          </cell>
        </row>
        <row r="663">
          <cell r="O663" t="str">
            <v/>
          </cell>
          <cell r="P663" t="str">
            <v/>
          </cell>
          <cell r="Q663" t="str">
            <v/>
          </cell>
          <cell r="R663" t="str">
            <v/>
          </cell>
        </row>
        <row r="664">
          <cell r="O664" t="str">
            <v/>
          </cell>
          <cell r="P664" t="str">
            <v/>
          </cell>
          <cell r="Q664" t="str">
            <v/>
          </cell>
          <cell r="R664" t="str">
            <v/>
          </cell>
        </row>
        <row r="665">
          <cell r="O665" t="str">
            <v/>
          </cell>
          <cell r="P665" t="str">
            <v/>
          </cell>
          <cell r="Q665" t="str">
            <v/>
          </cell>
          <cell r="R665" t="str">
            <v/>
          </cell>
        </row>
        <row r="666">
          <cell r="O666" t="str">
            <v/>
          </cell>
          <cell r="P666" t="str">
            <v/>
          </cell>
          <cell r="Q666" t="str">
            <v/>
          </cell>
          <cell r="R666" t="str">
            <v/>
          </cell>
        </row>
        <row r="667">
          <cell r="O667" t="str">
            <v/>
          </cell>
          <cell r="P667" t="str">
            <v/>
          </cell>
          <cell r="Q667" t="str">
            <v/>
          </cell>
          <cell r="R667" t="str">
            <v/>
          </cell>
        </row>
        <row r="668">
          <cell r="O668" t="str">
            <v/>
          </cell>
          <cell r="P668" t="str">
            <v/>
          </cell>
          <cell r="Q668" t="str">
            <v/>
          </cell>
          <cell r="R668" t="str">
            <v/>
          </cell>
        </row>
        <row r="669">
          <cell r="O669" t="str">
            <v/>
          </cell>
          <cell r="P669" t="str">
            <v/>
          </cell>
          <cell r="Q669" t="str">
            <v/>
          </cell>
          <cell r="R669" t="str">
            <v/>
          </cell>
        </row>
        <row r="670">
          <cell r="O670" t="str">
            <v/>
          </cell>
          <cell r="P670" t="str">
            <v/>
          </cell>
          <cell r="Q670" t="str">
            <v/>
          </cell>
          <cell r="R670" t="str">
            <v/>
          </cell>
        </row>
        <row r="671">
          <cell r="O671" t="str">
            <v/>
          </cell>
          <cell r="P671" t="str">
            <v/>
          </cell>
          <cell r="Q671" t="str">
            <v/>
          </cell>
          <cell r="R671" t="str">
            <v/>
          </cell>
        </row>
        <row r="672">
          <cell r="O672" t="str">
            <v/>
          </cell>
          <cell r="P672" t="str">
            <v/>
          </cell>
          <cell r="Q672" t="str">
            <v/>
          </cell>
          <cell r="R672" t="str">
            <v/>
          </cell>
        </row>
        <row r="673">
          <cell r="O673" t="str">
            <v/>
          </cell>
          <cell r="P673" t="str">
            <v/>
          </cell>
          <cell r="Q673" t="str">
            <v/>
          </cell>
          <cell r="R673" t="str">
            <v/>
          </cell>
        </row>
        <row r="674">
          <cell r="O674" t="str">
            <v/>
          </cell>
          <cell r="P674" t="str">
            <v/>
          </cell>
          <cell r="Q674" t="str">
            <v/>
          </cell>
          <cell r="R674" t="str">
            <v/>
          </cell>
        </row>
        <row r="675">
          <cell r="O675" t="str">
            <v/>
          </cell>
          <cell r="P675" t="str">
            <v/>
          </cell>
          <cell r="Q675" t="str">
            <v/>
          </cell>
          <cell r="R675" t="str">
            <v/>
          </cell>
        </row>
        <row r="676">
          <cell r="O676" t="str">
            <v/>
          </cell>
          <cell r="P676" t="str">
            <v/>
          </cell>
          <cell r="Q676" t="str">
            <v/>
          </cell>
          <cell r="R676" t="str">
            <v/>
          </cell>
        </row>
        <row r="677">
          <cell r="O677" t="str">
            <v/>
          </cell>
          <cell r="P677" t="str">
            <v/>
          </cell>
          <cell r="Q677" t="str">
            <v/>
          </cell>
          <cell r="R677" t="str">
            <v/>
          </cell>
        </row>
        <row r="678">
          <cell r="O678" t="str">
            <v/>
          </cell>
          <cell r="P678" t="str">
            <v/>
          </cell>
          <cell r="Q678" t="str">
            <v/>
          </cell>
          <cell r="R678" t="str">
            <v/>
          </cell>
        </row>
        <row r="679">
          <cell r="O679" t="str">
            <v/>
          </cell>
          <cell r="P679" t="str">
            <v/>
          </cell>
          <cell r="Q679" t="str">
            <v/>
          </cell>
          <cell r="R679" t="str">
            <v/>
          </cell>
        </row>
        <row r="680">
          <cell r="O680" t="str">
            <v/>
          </cell>
          <cell r="P680" t="str">
            <v/>
          </cell>
          <cell r="Q680" t="str">
            <v/>
          </cell>
          <cell r="R680" t="str">
            <v/>
          </cell>
        </row>
        <row r="681">
          <cell r="O681">
            <v>4390200147</v>
          </cell>
          <cell r="P681" t="str">
            <v/>
          </cell>
          <cell r="Q681">
            <v>9</v>
          </cell>
          <cell r="R681">
            <v>10</v>
          </cell>
        </row>
        <row r="682">
          <cell r="O682" t="str">
            <v/>
          </cell>
          <cell r="P682" t="str">
            <v/>
          </cell>
          <cell r="Q682" t="str">
            <v/>
          </cell>
          <cell r="R682" t="str">
            <v/>
          </cell>
        </row>
        <row r="683">
          <cell r="O683" t="str">
            <v/>
          </cell>
          <cell r="P683" t="str">
            <v/>
          </cell>
          <cell r="Q683" t="str">
            <v/>
          </cell>
          <cell r="R683" t="str">
            <v/>
          </cell>
        </row>
        <row r="684">
          <cell r="O684" t="str">
            <v/>
          </cell>
          <cell r="P684" t="str">
            <v/>
          </cell>
          <cell r="Q684" t="str">
            <v/>
          </cell>
          <cell r="R684" t="str">
            <v/>
          </cell>
        </row>
        <row r="685">
          <cell r="O685" t="str">
            <v/>
          </cell>
          <cell r="P685" t="str">
            <v/>
          </cell>
          <cell r="Q685" t="str">
            <v/>
          </cell>
          <cell r="R685" t="str">
            <v/>
          </cell>
        </row>
        <row r="686">
          <cell r="O686" t="str">
            <v/>
          </cell>
          <cell r="P686" t="str">
            <v/>
          </cell>
          <cell r="Q686" t="str">
            <v/>
          </cell>
          <cell r="R686" t="str">
            <v/>
          </cell>
        </row>
        <row r="687">
          <cell r="O687" t="str">
            <v/>
          </cell>
          <cell r="P687" t="str">
            <v/>
          </cell>
          <cell r="Q687" t="str">
            <v/>
          </cell>
          <cell r="R687" t="str">
            <v/>
          </cell>
        </row>
        <row r="688">
          <cell r="O688" t="str">
            <v/>
          </cell>
          <cell r="P688" t="str">
            <v/>
          </cell>
          <cell r="Q688" t="str">
            <v/>
          </cell>
          <cell r="R688" t="str">
            <v/>
          </cell>
        </row>
        <row r="689">
          <cell r="O689" t="str">
            <v/>
          </cell>
          <cell r="P689" t="str">
            <v/>
          </cell>
          <cell r="Q689" t="str">
            <v/>
          </cell>
          <cell r="R689" t="str">
            <v/>
          </cell>
        </row>
        <row r="690">
          <cell r="O690" t="str">
            <v/>
          </cell>
          <cell r="P690" t="str">
            <v/>
          </cell>
          <cell r="Q690" t="str">
            <v/>
          </cell>
          <cell r="R690" t="str">
            <v/>
          </cell>
        </row>
        <row r="691">
          <cell r="O691" t="str">
            <v/>
          </cell>
          <cell r="P691" t="str">
            <v/>
          </cell>
          <cell r="Q691" t="str">
            <v/>
          </cell>
          <cell r="R691" t="str">
            <v/>
          </cell>
        </row>
        <row r="692">
          <cell r="O692" t="str">
            <v/>
          </cell>
          <cell r="P692" t="str">
            <v/>
          </cell>
          <cell r="Q692" t="str">
            <v/>
          </cell>
          <cell r="R692" t="str">
            <v/>
          </cell>
        </row>
        <row r="693">
          <cell r="O693" t="str">
            <v/>
          </cell>
          <cell r="P693" t="str">
            <v/>
          </cell>
          <cell r="Q693" t="str">
            <v/>
          </cell>
          <cell r="R693" t="str">
            <v/>
          </cell>
        </row>
        <row r="694">
          <cell r="O694" t="str">
            <v/>
          </cell>
          <cell r="P694" t="str">
            <v/>
          </cell>
          <cell r="Q694" t="str">
            <v/>
          </cell>
          <cell r="R694" t="str">
            <v/>
          </cell>
        </row>
        <row r="695">
          <cell r="O695" t="str">
            <v/>
          </cell>
          <cell r="P695" t="str">
            <v/>
          </cell>
          <cell r="Q695" t="str">
            <v/>
          </cell>
          <cell r="R695" t="str">
            <v/>
          </cell>
        </row>
        <row r="696">
          <cell r="O696">
            <v>4390200600</v>
          </cell>
          <cell r="P696" t="str">
            <v/>
          </cell>
          <cell r="Q696">
            <v>8</v>
          </cell>
          <cell r="R696">
            <v>4</v>
          </cell>
        </row>
        <row r="697">
          <cell r="O697" t="str">
            <v/>
          </cell>
          <cell r="P697" t="str">
            <v/>
          </cell>
          <cell r="Q697" t="str">
            <v/>
          </cell>
          <cell r="R697" t="str">
            <v/>
          </cell>
        </row>
        <row r="698">
          <cell r="O698" t="str">
            <v/>
          </cell>
          <cell r="P698" t="str">
            <v/>
          </cell>
          <cell r="Q698" t="str">
            <v/>
          </cell>
          <cell r="R698" t="str">
            <v/>
          </cell>
        </row>
        <row r="699">
          <cell r="O699" t="str">
            <v/>
          </cell>
          <cell r="P699" t="str">
            <v/>
          </cell>
          <cell r="Q699" t="str">
            <v/>
          </cell>
          <cell r="R699" t="str">
            <v/>
          </cell>
        </row>
        <row r="700">
          <cell r="O700" t="str">
            <v/>
          </cell>
          <cell r="P700" t="str">
            <v/>
          </cell>
          <cell r="Q700" t="str">
            <v/>
          </cell>
          <cell r="R700" t="str">
            <v/>
          </cell>
        </row>
        <row r="701">
          <cell r="O701" t="str">
            <v/>
          </cell>
          <cell r="P701" t="str">
            <v/>
          </cell>
          <cell r="Q701" t="str">
            <v/>
          </cell>
          <cell r="R701" t="str">
            <v/>
          </cell>
        </row>
        <row r="702">
          <cell r="O702" t="str">
            <v/>
          </cell>
          <cell r="P702" t="str">
            <v/>
          </cell>
          <cell r="Q702" t="str">
            <v/>
          </cell>
          <cell r="R702" t="str">
            <v/>
          </cell>
        </row>
        <row r="703">
          <cell r="O703" t="str">
            <v/>
          </cell>
          <cell r="P703" t="str">
            <v/>
          </cell>
          <cell r="Q703" t="str">
            <v/>
          </cell>
          <cell r="R703" t="str">
            <v/>
          </cell>
        </row>
        <row r="704">
          <cell r="O704" t="str">
            <v/>
          </cell>
          <cell r="P704" t="str">
            <v/>
          </cell>
          <cell r="Q704" t="str">
            <v/>
          </cell>
          <cell r="R704" t="str">
            <v/>
          </cell>
        </row>
        <row r="705">
          <cell r="O705" t="str">
            <v/>
          </cell>
          <cell r="P705" t="str">
            <v/>
          </cell>
          <cell r="Q705" t="str">
            <v/>
          </cell>
          <cell r="R705" t="str">
            <v/>
          </cell>
        </row>
        <row r="706">
          <cell r="O706" t="str">
            <v/>
          </cell>
          <cell r="P706" t="str">
            <v/>
          </cell>
          <cell r="Q706" t="str">
            <v/>
          </cell>
          <cell r="R706" t="str">
            <v/>
          </cell>
        </row>
        <row r="707">
          <cell r="O707" t="str">
            <v>43B0200019</v>
          </cell>
          <cell r="P707" t="str">
            <v/>
          </cell>
          <cell r="Q707">
            <v>35</v>
          </cell>
          <cell r="R707">
            <v>3</v>
          </cell>
        </row>
        <row r="708">
          <cell r="O708" t="str">
            <v/>
          </cell>
          <cell r="P708" t="str">
            <v/>
          </cell>
          <cell r="Q708" t="str">
            <v/>
          </cell>
          <cell r="R708" t="str">
            <v/>
          </cell>
        </row>
        <row r="709">
          <cell r="O709" t="str">
            <v/>
          </cell>
          <cell r="P709" t="str">
            <v/>
          </cell>
          <cell r="Q709" t="str">
            <v/>
          </cell>
          <cell r="R709" t="str">
            <v/>
          </cell>
        </row>
        <row r="710">
          <cell r="O710" t="str">
            <v/>
          </cell>
          <cell r="P710" t="str">
            <v/>
          </cell>
          <cell r="Q710" t="str">
            <v/>
          </cell>
          <cell r="R710" t="str">
            <v/>
          </cell>
        </row>
        <row r="711">
          <cell r="O711">
            <v>4390200592</v>
          </cell>
          <cell r="P711" t="str">
            <v/>
          </cell>
          <cell r="Q711">
            <v>9</v>
          </cell>
          <cell r="R711">
            <v>3</v>
          </cell>
        </row>
        <row r="712">
          <cell r="O712" t="str">
            <v/>
          </cell>
          <cell r="P712" t="str">
            <v/>
          </cell>
          <cell r="Q712" t="str">
            <v/>
          </cell>
          <cell r="R712" t="str">
            <v/>
          </cell>
        </row>
        <row r="713">
          <cell r="O713" t="str">
            <v/>
          </cell>
          <cell r="P713" t="str">
            <v/>
          </cell>
          <cell r="Q713" t="str">
            <v/>
          </cell>
          <cell r="R713" t="str">
            <v/>
          </cell>
        </row>
        <row r="714">
          <cell r="O714" t="str">
            <v/>
          </cell>
          <cell r="P714" t="str">
            <v/>
          </cell>
          <cell r="Q714" t="str">
            <v/>
          </cell>
          <cell r="R714" t="str">
            <v/>
          </cell>
        </row>
        <row r="715">
          <cell r="O715" t="str">
            <v/>
          </cell>
          <cell r="P715" t="str">
            <v/>
          </cell>
          <cell r="Q715" t="str">
            <v/>
          </cell>
          <cell r="R715" t="str">
            <v/>
          </cell>
        </row>
        <row r="716">
          <cell r="O716" t="str">
            <v/>
          </cell>
          <cell r="P716" t="str">
            <v/>
          </cell>
          <cell r="Q716" t="str">
            <v/>
          </cell>
          <cell r="R716" t="str">
            <v/>
          </cell>
        </row>
        <row r="717">
          <cell r="O717" t="str">
            <v/>
          </cell>
          <cell r="P717" t="str">
            <v/>
          </cell>
          <cell r="Q717" t="str">
            <v/>
          </cell>
          <cell r="R717" t="str">
            <v/>
          </cell>
        </row>
        <row r="718">
          <cell r="O718" t="str">
            <v/>
          </cell>
          <cell r="P718" t="str">
            <v/>
          </cell>
          <cell r="Q718" t="str">
            <v/>
          </cell>
          <cell r="R718" t="str">
            <v/>
          </cell>
        </row>
        <row r="719">
          <cell r="O719" t="str">
            <v/>
          </cell>
          <cell r="P719" t="str">
            <v/>
          </cell>
          <cell r="Q719" t="str">
            <v/>
          </cell>
          <cell r="R719" t="str">
            <v/>
          </cell>
        </row>
        <row r="720">
          <cell r="O720" t="str">
            <v/>
          </cell>
          <cell r="P720" t="str">
            <v/>
          </cell>
          <cell r="Q720" t="str">
            <v/>
          </cell>
          <cell r="R720" t="str">
            <v/>
          </cell>
        </row>
        <row r="721">
          <cell r="O721">
            <v>4372900748</v>
          </cell>
          <cell r="P721" t="str">
            <v/>
          </cell>
          <cell r="Q721">
            <v>17</v>
          </cell>
          <cell r="R721">
            <v>3</v>
          </cell>
        </row>
        <row r="722">
          <cell r="O722">
            <v>4390200048</v>
          </cell>
          <cell r="P722">
            <v>25</v>
          </cell>
          <cell r="Q722" t="str">
            <v/>
          </cell>
          <cell r="R722" t="str">
            <v/>
          </cell>
        </row>
        <row r="723">
          <cell r="O723" t="str">
            <v/>
          </cell>
          <cell r="P723" t="str">
            <v/>
          </cell>
          <cell r="Q723" t="str">
            <v/>
          </cell>
          <cell r="R723" t="str">
            <v/>
          </cell>
        </row>
        <row r="724">
          <cell r="O724" t="str">
            <v/>
          </cell>
          <cell r="P724" t="str">
            <v/>
          </cell>
          <cell r="Q724" t="str">
            <v/>
          </cell>
          <cell r="R724" t="str">
            <v/>
          </cell>
        </row>
        <row r="725">
          <cell r="O725" t="str">
            <v/>
          </cell>
          <cell r="P725" t="str">
            <v/>
          </cell>
          <cell r="Q725" t="str">
            <v/>
          </cell>
          <cell r="R725" t="str">
            <v/>
          </cell>
        </row>
        <row r="726">
          <cell r="O726" t="str">
            <v/>
          </cell>
          <cell r="P726" t="str">
            <v/>
          </cell>
          <cell r="Q726" t="str">
            <v/>
          </cell>
          <cell r="R726" t="str">
            <v/>
          </cell>
        </row>
        <row r="727">
          <cell r="O727" t="str">
            <v/>
          </cell>
          <cell r="P727" t="str">
            <v/>
          </cell>
          <cell r="Q727" t="str">
            <v/>
          </cell>
          <cell r="R727" t="str">
            <v/>
          </cell>
        </row>
        <row r="728">
          <cell r="O728" t="str">
            <v/>
          </cell>
          <cell r="P728" t="str">
            <v/>
          </cell>
          <cell r="Q728" t="str">
            <v/>
          </cell>
          <cell r="R728" t="str">
            <v/>
          </cell>
        </row>
        <row r="729">
          <cell r="O729" t="str">
            <v/>
          </cell>
          <cell r="P729" t="str">
            <v/>
          </cell>
          <cell r="Q729" t="str">
            <v/>
          </cell>
          <cell r="R729" t="str">
            <v/>
          </cell>
        </row>
        <row r="730">
          <cell r="O730" t="str">
            <v/>
          </cell>
          <cell r="P730" t="str">
            <v/>
          </cell>
          <cell r="Q730" t="str">
            <v/>
          </cell>
          <cell r="R730" t="str">
            <v/>
          </cell>
        </row>
        <row r="731">
          <cell r="O731" t="str">
            <v/>
          </cell>
          <cell r="P731" t="str">
            <v/>
          </cell>
          <cell r="Q731" t="str">
            <v/>
          </cell>
          <cell r="R731" t="str">
            <v/>
          </cell>
        </row>
        <row r="732">
          <cell r="O732" t="str">
            <v/>
          </cell>
          <cell r="P732" t="str">
            <v/>
          </cell>
          <cell r="Q732" t="str">
            <v/>
          </cell>
          <cell r="R732" t="str">
            <v/>
          </cell>
        </row>
        <row r="733">
          <cell r="O733" t="str">
            <v/>
          </cell>
          <cell r="P733" t="str">
            <v/>
          </cell>
          <cell r="Q733" t="str">
            <v/>
          </cell>
          <cell r="R733" t="str">
            <v/>
          </cell>
        </row>
        <row r="734">
          <cell r="O734" t="str">
            <v/>
          </cell>
          <cell r="P734" t="str">
            <v/>
          </cell>
          <cell r="Q734" t="str">
            <v/>
          </cell>
          <cell r="R734" t="str">
            <v/>
          </cell>
        </row>
        <row r="735">
          <cell r="O735" t="str">
            <v/>
          </cell>
          <cell r="P735" t="str">
            <v/>
          </cell>
          <cell r="Q735" t="str">
            <v/>
          </cell>
          <cell r="R735" t="str">
            <v/>
          </cell>
        </row>
        <row r="736">
          <cell r="O736" t="str">
            <v/>
          </cell>
          <cell r="P736" t="str">
            <v/>
          </cell>
          <cell r="Q736" t="str">
            <v/>
          </cell>
          <cell r="R736" t="str">
            <v/>
          </cell>
        </row>
        <row r="737">
          <cell r="O737" t="str">
            <v/>
          </cell>
          <cell r="P737" t="str">
            <v/>
          </cell>
          <cell r="Q737" t="str">
            <v/>
          </cell>
          <cell r="R737" t="str">
            <v/>
          </cell>
        </row>
        <row r="738">
          <cell r="O738" t="str">
            <v/>
          </cell>
          <cell r="P738" t="str">
            <v/>
          </cell>
          <cell r="Q738" t="str">
            <v/>
          </cell>
          <cell r="R738" t="str">
            <v/>
          </cell>
        </row>
        <row r="739">
          <cell r="O739" t="str">
            <v/>
          </cell>
          <cell r="P739" t="str">
            <v/>
          </cell>
          <cell r="Q739" t="str">
            <v/>
          </cell>
          <cell r="R739" t="str">
            <v/>
          </cell>
        </row>
        <row r="740">
          <cell r="O740" t="str">
            <v/>
          </cell>
          <cell r="P740" t="str">
            <v/>
          </cell>
          <cell r="Q740" t="str">
            <v/>
          </cell>
          <cell r="R740" t="str">
            <v/>
          </cell>
        </row>
        <row r="741">
          <cell r="O741" t="str">
            <v/>
          </cell>
          <cell r="P741" t="str">
            <v/>
          </cell>
          <cell r="Q741" t="str">
            <v/>
          </cell>
          <cell r="R741" t="str">
            <v/>
          </cell>
        </row>
        <row r="742">
          <cell r="O742" t="str">
            <v/>
          </cell>
          <cell r="P742" t="str">
            <v/>
          </cell>
          <cell r="Q742" t="str">
            <v/>
          </cell>
          <cell r="R742" t="str">
            <v/>
          </cell>
        </row>
        <row r="743">
          <cell r="O743" t="str">
            <v/>
          </cell>
          <cell r="P743" t="str">
            <v/>
          </cell>
          <cell r="Q743" t="str">
            <v/>
          </cell>
          <cell r="R743" t="str">
            <v/>
          </cell>
        </row>
        <row r="744">
          <cell r="O744" t="str">
            <v/>
          </cell>
          <cell r="P744" t="str">
            <v/>
          </cell>
          <cell r="Q744" t="str">
            <v/>
          </cell>
          <cell r="R744" t="str">
            <v/>
          </cell>
        </row>
        <row r="745">
          <cell r="O745" t="str">
            <v/>
          </cell>
          <cell r="P745" t="str">
            <v/>
          </cell>
          <cell r="Q745" t="str">
            <v/>
          </cell>
          <cell r="R745" t="str">
            <v/>
          </cell>
        </row>
        <row r="746">
          <cell r="O746" t="str">
            <v/>
          </cell>
          <cell r="P746" t="str">
            <v/>
          </cell>
          <cell r="Q746" t="str">
            <v/>
          </cell>
          <cell r="R746" t="str">
            <v/>
          </cell>
        </row>
        <row r="747">
          <cell r="O747" t="str">
            <v/>
          </cell>
          <cell r="P747" t="str">
            <v/>
          </cell>
          <cell r="Q747" t="str">
            <v/>
          </cell>
          <cell r="R747" t="str">
            <v/>
          </cell>
        </row>
        <row r="748">
          <cell r="O748" t="str">
            <v/>
          </cell>
          <cell r="P748" t="str">
            <v/>
          </cell>
          <cell r="Q748" t="str">
            <v/>
          </cell>
          <cell r="R748" t="str">
            <v/>
          </cell>
        </row>
        <row r="749">
          <cell r="O749" t="str">
            <v/>
          </cell>
          <cell r="P749" t="str">
            <v/>
          </cell>
          <cell r="Q749" t="str">
            <v/>
          </cell>
          <cell r="R749" t="str">
            <v/>
          </cell>
        </row>
        <row r="750">
          <cell r="O750" t="str">
            <v/>
          </cell>
          <cell r="P750" t="str">
            <v/>
          </cell>
          <cell r="Q750" t="str">
            <v/>
          </cell>
          <cell r="R750" t="str">
            <v/>
          </cell>
        </row>
        <row r="751">
          <cell r="O751">
            <v>4350280055</v>
          </cell>
          <cell r="P751" t="str">
            <v/>
          </cell>
          <cell r="Q751">
            <v>74</v>
          </cell>
          <cell r="R751">
            <v>5</v>
          </cell>
        </row>
        <row r="752">
          <cell r="O752" t="str">
            <v/>
          </cell>
          <cell r="P752" t="str">
            <v/>
          </cell>
          <cell r="Q752" t="str">
            <v/>
          </cell>
          <cell r="R752" t="str">
            <v/>
          </cell>
        </row>
        <row r="753">
          <cell r="O753" t="str">
            <v/>
          </cell>
          <cell r="P753" t="str">
            <v/>
          </cell>
          <cell r="Q753" t="str">
            <v/>
          </cell>
          <cell r="R753" t="str">
            <v/>
          </cell>
        </row>
        <row r="754">
          <cell r="O754" t="str">
            <v/>
          </cell>
          <cell r="P754" t="str">
            <v/>
          </cell>
          <cell r="Q754" t="str">
            <v/>
          </cell>
          <cell r="R754" t="str">
            <v/>
          </cell>
        </row>
        <row r="755">
          <cell r="O755" t="str">
            <v/>
          </cell>
          <cell r="P755" t="str">
            <v/>
          </cell>
          <cell r="Q755" t="str">
            <v/>
          </cell>
          <cell r="R755" t="str">
            <v/>
          </cell>
        </row>
        <row r="756">
          <cell r="O756" t="str">
            <v/>
          </cell>
          <cell r="P756" t="str">
            <v/>
          </cell>
          <cell r="Q756" t="str">
            <v/>
          </cell>
          <cell r="R756" t="str">
            <v/>
          </cell>
        </row>
        <row r="757">
          <cell r="O757">
            <v>4390200378</v>
          </cell>
          <cell r="P757" t="str">
            <v/>
          </cell>
          <cell r="Q757">
            <v>28</v>
          </cell>
          <cell r="R757">
            <v>110</v>
          </cell>
        </row>
        <row r="758">
          <cell r="O758">
            <v>4372900664</v>
          </cell>
          <cell r="P758" t="str">
            <v/>
          </cell>
          <cell r="Q758">
            <v>77</v>
          </cell>
          <cell r="R758">
            <v>110</v>
          </cell>
        </row>
        <row r="759">
          <cell r="O759" t="str">
            <v/>
          </cell>
          <cell r="P759" t="str">
            <v/>
          </cell>
          <cell r="Q759" t="str">
            <v/>
          </cell>
          <cell r="R759" t="str">
            <v/>
          </cell>
        </row>
        <row r="760">
          <cell r="O760" t="str">
            <v/>
          </cell>
          <cell r="P760" t="str">
            <v/>
          </cell>
          <cell r="Q760" t="str">
            <v/>
          </cell>
          <cell r="R760" t="str">
            <v/>
          </cell>
        </row>
        <row r="761">
          <cell r="O761" t="str">
            <v/>
          </cell>
          <cell r="P761" t="str">
            <v/>
          </cell>
          <cell r="Q761" t="str">
            <v/>
          </cell>
          <cell r="R761" t="str">
            <v/>
          </cell>
        </row>
        <row r="762">
          <cell r="O762" t="str">
            <v/>
          </cell>
          <cell r="P762" t="str">
            <v/>
          </cell>
          <cell r="Q762" t="str">
            <v/>
          </cell>
          <cell r="R762" t="str">
            <v/>
          </cell>
        </row>
        <row r="763">
          <cell r="O763" t="str">
            <v/>
          </cell>
          <cell r="P763" t="str">
            <v/>
          </cell>
          <cell r="Q763" t="str">
            <v/>
          </cell>
          <cell r="R763" t="str">
            <v/>
          </cell>
        </row>
        <row r="764">
          <cell r="O764" t="str">
            <v/>
          </cell>
          <cell r="P764" t="str">
            <v/>
          </cell>
          <cell r="Q764" t="str">
            <v/>
          </cell>
          <cell r="R764" t="str">
            <v/>
          </cell>
        </row>
        <row r="765">
          <cell r="O765" t="str">
            <v/>
          </cell>
          <cell r="P765" t="str">
            <v/>
          </cell>
          <cell r="Q765" t="str">
            <v/>
          </cell>
          <cell r="R765" t="str">
            <v/>
          </cell>
        </row>
        <row r="766">
          <cell r="O766" t="str">
            <v/>
          </cell>
          <cell r="P766" t="str">
            <v/>
          </cell>
          <cell r="Q766" t="str">
            <v/>
          </cell>
          <cell r="R766" t="str">
            <v/>
          </cell>
        </row>
        <row r="767">
          <cell r="O767" t="str">
            <v/>
          </cell>
          <cell r="P767" t="str">
            <v/>
          </cell>
          <cell r="Q767" t="str">
            <v/>
          </cell>
          <cell r="R767" t="str">
            <v/>
          </cell>
        </row>
        <row r="768">
          <cell r="O768" t="str">
            <v/>
          </cell>
          <cell r="P768" t="str">
            <v/>
          </cell>
          <cell r="Q768" t="str">
            <v/>
          </cell>
          <cell r="R768" t="str">
            <v/>
          </cell>
        </row>
        <row r="769">
          <cell r="O769">
            <v>4390200162</v>
          </cell>
          <cell r="P769" t="str">
            <v/>
          </cell>
          <cell r="Q769">
            <v>29</v>
          </cell>
          <cell r="R769">
            <v>32</v>
          </cell>
        </row>
        <row r="770">
          <cell r="O770" t="str">
            <v/>
          </cell>
          <cell r="P770" t="str">
            <v/>
          </cell>
          <cell r="Q770" t="str">
            <v/>
          </cell>
          <cell r="R770" t="str">
            <v/>
          </cell>
        </row>
        <row r="771">
          <cell r="O771" t="str">
            <v/>
          </cell>
          <cell r="P771" t="str">
            <v/>
          </cell>
          <cell r="Q771" t="str">
            <v/>
          </cell>
          <cell r="R771" t="str">
            <v/>
          </cell>
        </row>
        <row r="772">
          <cell r="O772" t="str">
            <v/>
          </cell>
          <cell r="P772" t="str">
            <v/>
          </cell>
          <cell r="Q772" t="str">
            <v/>
          </cell>
          <cell r="R772" t="str">
            <v/>
          </cell>
        </row>
        <row r="773">
          <cell r="O773" t="str">
            <v/>
          </cell>
          <cell r="P773" t="str">
            <v/>
          </cell>
          <cell r="Q773" t="str">
            <v/>
          </cell>
          <cell r="R773" t="str">
            <v/>
          </cell>
        </row>
        <row r="774">
          <cell r="O774" t="str">
            <v/>
          </cell>
          <cell r="P774" t="str">
            <v/>
          </cell>
          <cell r="Q774" t="str">
            <v/>
          </cell>
          <cell r="R774" t="str">
            <v/>
          </cell>
        </row>
        <row r="775">
          <cell r="O775">
            <v>4390200253</v>
          </cell>
          <cell r="P775" t="str">
            <v/>
          </cell>
          <cell r="Q775">
            <v>9</v>
          </cell>
          <cell r="R775">
            <v>2</v>
          </cell>
        </row>
        <row r="776">
          <cell r="O776" t="str">
            <v/>
          </cell>
          <cell r="P776" t="str">
            <v/>
          </cell>
          <cell r="Q776" t="str">
            <v/>
          </cell>
          <cell r="R776" t="str">
            <v/>
          </cell>
        </row>
        <row r="777">
          <cell r="O777" t="str">
            <v/>
          </cell>
          <cell r="P777" t="str">
            <v/>
          </cell>
          <cell r="Q777" t="str">
            <v/>
          </cell>
          <cell r="R777" t="str">
            <v/>
          </cell>
        </row>
        <row r="778">
          <cell r="O778" t="str">
            <v/>
          </cell>
          <cell r="P778" t="str">
            <v/>
          </cell>
          <cell r="Q778" t="str">
            <v/>
          </cell>
          <cell r="R778" t="str">
            <v/>
          </cell>
        </row>
        <row r="779">
          <cell r="O779" t="str">
            <v/>
          </cell>
          <cell r="P779" t="str">
            <v/>
          </cell>
          <cell r="Q779" t="str">
            <v/>
          </cell>
          <cell r="R779" t="str">
            <v/>
          </cell>
        </row>
        <row r="780">
          <cell r="O780" t="str">
            <v/>
          </cell>
          <cell r="P780" t="str">
            <v/>
          </cell>
          <cell r="Q780" t="str">
            <v/>
          </cell>
          <cell r="R780" t="str">
            <v/>
          </cell>
        </row>
        <row r="781">
          <cell r="O781" t="str">
            <v/>
          </cell>
          <cell r="P781" t="str">
            <v/>
          </cell>
          <cell r="Q781" t="str">
            <v/>
          </cell>
          <cell r="R781" t="str">
            <v/>
          </cell>
        </row>
        <row r="782">
          <cell r="O782">
            <v>4390200527</v>
          </cell>
          <cell r="P782">
            <v>21</v>
          </cell>
          <cell r="Q782" t="str">
            <v/>
          </cell>
          <cell r="R782" t="str">
            <v/>
          </cell>
        </row>
        <row r="783">
          <cell r="O783" t="str">
            <v/>
          </cell>
          <cell r="P783" t="str">
            <v/>
          </cell>
          <cell r="Q783" t="str">
            <v/>
          </cell>
          <cell r="R783" t="str">
            <v/>
          </cell>
        </row>
        <row r="784">
          <cell r="O784" t="str">
            <v/>
          </cell>
          <cell r="P784" t="str">
            <v/>
          </cell>
          <cell r="Q784" t="str">
            <v/>
          </cell>
          <cell r="R784" t="str">
            <v/>
          </cell>
        </row>
        <row r="785">
          <cell r="O785" t="str">
            <v/>
          </cell>
          <cell r="P785" t="str">
            <v/>
          </cell>
          <cell r="Q785" t="str">
            <v/>
          </cell>
          <cell r="R785" t="str">
            <v/>
          </cell>
        </row>
        <row r="786">
          <cell r="O786" t="str">
            <v/>
          </cell>
          <cell r="P786" t="str">
            <v/>
          </cell>
          <cell r="Q786" t="str">
            <v/>
          </cell>
          <cell r="R786" t="str">
            <v/>
          </cell>
        </row>
        <row r="787">
          <cell r="O787" t="str">
            <v/>
          </cell>
          <cell r="P787" t="str">
            <v/>
          </cell>
          <cell r="Q787" t="str">
            <v/>
          </cell>
          <cell r="R787" t="str">
            <v/>
          </cell>
        </row>
        <row r="788">
          <cell r="O788">
            <v>4372900797</v>
          </cell>
          <cell r="P788" t="str">
            <v/>
          </cell>
          <cell r="Q788">
            <v>50</v>
          </cell>
          <cell r="R788">
            <v>18</v>
          </cell>
        </row>
        <row r="789">
          <cell r="O789" t="str">
            <v/>
          </cell>
          <cell r="P789" t="str">
            <v/>
          </cell>
          <cell r="Q789" t="str">
            <v/>
          </cell>
          <cell r="R789" t="str">
            <v/>
          </cell>
        </row>
        <row r="790">
          <cell r="O790" t="str">
            <v/>
          </cell>
          <cell r="P790" t="str">
            <v/>
          </cell>
          <cell r="Q790" t="str">
            <v/>
          </cell>
          <cell r="R790" t="str">
            <v/>
          </cell>
        </row>
        <row r="791">
          <cell r="O791" t="str">
            <v/>
          </cell>
          <cell r="P791" t="str">
            <v/>
          </cell>
          <cell r="Q791" t="str">
            <v/>
          </cell>
          <cell r="R791" t="str">
            <v/>
          </cell>
        </row>
        <row r="792">
          <cell r="O792" t="str">
            <v/>
          </cell>
          <cell r="P792" t="str">
            <v/>
          </cell>
          <cell r="Q792" t="str">
            <v/>
          </cell>
          <cell r="R792" t="str">
            <v/>
          </cell>
        </row>
        <row r="793">
          <cell r="O793">
            <v>4370202071</v>
          </cell>
          <cell r="P793" t="str">
            <v/>
          </cell>
          <cell r="Q793">
            <v>55</v>
          </cell>
          <cell r="R793">
            <v>47</v>
          </cell>
        </row>
        <row r="794">
          <cell r="O794" t="str">
            <v/>
          </cell>
          <cell r="P794" t="str">
            <v/>
          </cell>
          <cell r="Q794" t="str">
            <v/>
          </cell>
          <cell r="R794" t="str">
            <v/>
          </cell>
        </row>
        <row r="795">
          <cell r="O795" t="str">
            <v/>
          </cell>
          <cell r="P795" t="str">
            <v/>
          </cell>
          <cell r="Q795" t="str">
            <v/>
          </cell>
          <cell r="R795" t="str">
            <v/>
          </cell>
        </row>
        <row r="796">
          <cell r="O796" t="str">
            <v/>
          </cell>
          <cell r="P796" t="str">
            <v/>
          </cell>
          <cell r="Q796" t="str">
            <v/>
          </cell>
          <cell r="R796" t="str">
            <v/>
          </cell>
        </row>
        <row r="797">
          <cell r="O797" t="str">
            <v/>
          </cell>
          <cell r="P797" t="str">
            <v/>
          </cell>
          <cell r="Q797" t="str">
            <v/>
          </cell>
          <cell r="R797" t="str">
            <v/>
          </cell>
        </row>
        <row r="798">
          <cell r="O798" t="str">
            <v/>
          </cell>
          <cell r="P798" t="str">
            <v/>
          </cell>
          <cell r="Q798" t="str">
            <v/>
          </cell>
          <cell r="R798" t="str">
            <v/>
          </cell>
        </row>
        <row r="799">
          <cell r="O799" t="str">
            <v/>
          </cell>
          <cell r="P799" t="str">
            <v/>
          </cell>
          <cell r="Q799" t="str">
            <v/>
          </cell>
          <cell r="R799" t="str">
            <v/>
          </cell>
        </row>
        <row r="800">
          <cell r="O800" t="str">
            <v/>
          </cell>
          <cell r="P800" t="str">
            <v/>
          </cell>
          <cell r="Q800" t="str">
            <v/>
          </cell>
          <cell r="R800" t="str">
            <v/>
          </cell>
        </row>
        <row r="801">
          <cell r="O801">
            <v>4372900755</v>
          </cell>
          <cell r="P801" t="str">
            <v/>
          </cell>
          <cell r="Q801">
            <v>9</v>
          </cell>
          <cell r="R801">
            <v>10</v>
          </cell>
        </row>
        <row r="802">
          <cell r="O802" t="str">
            <v>43B0200027</v>
          </cell>
          <cell r="P802" t="str">
            <v/>
          </cell>
          <cell r="Q802">
            <v>27</v>
          </cell>
          <cell r="R802">
            <v>3</v>
          </cell>
        </row>
        <row r="803">
          <cell r="O803">
            <v>4390200493</v>
          </cell>
          <cell r="P803">
            <v>31</v>
          </cell>
          <cell r="Q803" t="str">
            <v/>
          </cell>
          <cell r="R803" t="str">
            <v/>
          </cell>
        </row>
        <row r="804">
          <cell r="O804">
            <v>4372900334</v>
          </cell>
          <cell r="P804" t="str">
            <v/>
          </cell>
          <cell r="Q804">
            <v>50</v>
          </cell>
          <cell r="R804">
            <v>67</v>
          </cell>
        </row>
        <row r="805">
          <cell r="O805">
            <v>4370200406</v>
          </cell>
          <cell r="P805" t="str">
            <v/>
          </cell>
          <cell r="Q805">
            <v>47</v>
          </cell>
          <cell r="R805">
            <v>53</v>
          </cell>
        </row>
        <row r="806">
          <cell r="O806">
            <v>4350280030</v>
          </cell>
          <cell r="P806" t="str">
            <v/>
          </cell>
          <cell r="Q806">
            <v>73</v>
          </cell>
          <cell r="R806">
            <v>6</v>
          </cell>
        </row>
        <row r="807">
          <cell r="O807">
            <v>4370200356</v>
          </cell>
          <cell r="P807" t="str">
            <v/>
          </cell>
          <cell r="Q807">
            <v>59</v>
          </cell>
          <cell r="R807">
            <v>73</v>
          </cell>
        </row>
        <row r="808">
          <cell r="O808">
            <v>4352980025</v>
          </cell>
          <cell r="P808" t="str">
            <v/>
          </cell>
          <cell r="Q808">
            <v>76</v>
          </cell>
          <cell r="R808">
            <v>9</v>
          </cell>
        </row>
        <row r="809">
          <cell r="O809">
            <v>4370200380</v>
          </cell>
          <cell r="P809" t="str">
            <v/>
          </cell>
          <cell r="Q809">
            <v>49</v>
          </cell>
          <cell r="R809">
            <v>86</v>
          </cell>
        </row>
        <row r="810">
          <cell r="O810">
            <v>4372900698</v>
          </cell>
          <cell r="P810" t="str">
            <v/>
          </cell>
          <cell r="Q810">
            <v>18</v>
          </cell>
          <cell r="R810">
            <v>7</v>
          </cell>
        </row>
        <row r="811">
          <cell r="O811">
            <v>4372900367</v>
          </cell>
          <cell r="P811" t="str">
            <v/>
          </cell>
          <cell r="Q811">
            <v>30</v>
          </cell>
          <cell r="R811">
            <v>52</v>
          </cell>
        </row>
        <row r="812">
          <cell r="O812">
            <v>4350280014</v>
          </cell>
          <cell r="P812" t="str">
            <v/>
          </cell>
          <cell r="Q812">
            <v>73</v>
          </cell>
          <cell r="R812">
            <v>1</v>
          </cell>
        </row>
        <row r="813">
          <cell r="O813">
            <v>4390200295</v>
          </cell>
          <cell r="P813">
            <v>28</v>
          </cell>
          <cell r="Q813" t="str">
            <v/>
          </cell>
          <cell r="R813" t="str">
            <v/>
          </cell>
        </row>
        <row r="814">
          <cell r="O814">
            <v>4390200238</v>
          </cell>
          <cell r="P814" t="str">
            <v/>
          </cell>
          <cell r="Q814">
            <v>9</v>
          </cell>
          <cell r="R814">
            <v>16</v>
          </cell>
        </row>
        <row r="815">
          <cell r="O815">
            <v>4390200451</v>
          </cell>
          <cell r="P815" t="str">
            <v/>
          </cell>
          <cell r="Q815">
            <v>26</v>
          </cell>
          <cell r="R815">
            <v>23</v>
          </cell>
        </row>
        <row r="816">
          <cell r="O816">
            <v>4390200261</v>
          </cell>
          <cell r="P816" t="str">
            <v/>
          </cell>
          <cell r="Q816">
            <v>29</v>
          </cell>
          <cell r="R816">
            <v>30</v>
          </cell>
        </row>
        <row r="817">
          <cell r="O817">
            <v>4390200071</v>
          </cell>
          <cell r="P817">
            <v>26</v>
          </cell>
          <cell r="Q817" t="str">
            <v/>
          </cell>
          <cell r="R817" t="str">
            <v/>
          </cell>
        </row>
        <row r="818">
          <cell r="O818">
            <v>4390200188</v>
          </cell>
          <cell r="P818" t="str">
            <v/>
          </cell>
          <cell r="Q818">
            <v>28</v>
          </cell>
          <cell r="R818" t="str">
            <v/>
          </cell>
        </row>
        <row r="819">
          <cell r="O819">
            <v>4370203442</v>
          </cell>
          <cell r="P819" t="str">
            <v/>
          </cell>
          <cell r="Q819">
            <v>38</v>
          </cell>
          <cell r="R819">
            <v>2</v>
          </cell>
        </row>
        <row r="820">
          <cell r="O820">
            <v>4370200414</v>
          </cell>
          <cell r="P820" t="str">
            <v/>
          </cell>
          <cell r="Q820">
            <v>50</v>
          </cell>
          <cell r="R820">
            <v>59</v>
          </cell>
        </row>
        <row r="821">
          <cell r="O821">
            <v>4370200984</v>
          </cell>
          <cell r="P821" t="str">
            <v/>
          </cell>
          <cell r="Q821">
            <v>9</v>
          </cell>
          <cell r="R821">
            <v>1</v>
          </cell>
        </row>
        <row r="822">
          <cell r="O822">
            <v>4370201446</v>
          </cell>
          <cell r="P822" t="str">
            <v/>
          </cell>
          <cell r="Q822">
            <v>16</v>
          </cell>
          <cell r="R822">
            <v>3</v>
          </cell>
        </row>
        <row r="823">
          <cell r="O823">
            <v>4390200584</v>
          </cell>
          <cell r="P823" t="str">
            <v/>
          </cell>
          <cell r="Q823">
            <v>9</v>
          </cell>
          <cell r="R823">
            <v>8</v>
          </cell>
        </row>
        <row r="824">
          <cell r="O824">
            <v>4370200398</v>
          </cell>
          <cell r="P824" t="str">
            <v/>
          </cell>
          <cell r="Q824">
            <v>50</v>
          </cell>
          <cell r="R824">
            <v>125</v>
          </cell>
        </row>
        <row r="825">
          <cell r="O825">
            <v>4390200220</v>
          </cell>
          <cell r="P825" t="str">
            <v/>
          </cell>
          <cell r="Q825">
            <v>8</v>
          </cell>
          <cell r="R825">
            <v>1</v>
          </cell>
        </row>
        <row r="826">
          <cell r="O826">
            <v>4390200519</v>
          </cell>
          <cell r="P826" t="str">
            <v/>
          </cell>
          <cell r="Q826">
            <v>9</v>
          </cell>
          <cell r="R826">
            <v>5</v>
          </cell>
        </row>
        <row r="827">
          <cell r="O827">
            <v>4390200501</v>
          </cell>
          <cell r="P827">
            <v>20</v>
          </cell>
          <cell r="Q827" t="str">
            <v/>
          </cell>
          <cell r="R827" t="str">
            <v/>
          </cell>
        </row>
        <row r="828">
          <cell r="O828">
            <v>4390200097</v>
          </cell>
          <cell r="P828" t="str">
            <v/>
          </cell>
          <cell r="Q828">
            <v>9</v>
          </cell>
          <cell r="R828">
            <v>2</v>
          </cell>
        </row>
        <row r="829">
          <cell r="O829">
            <v>4390200279</v>
          </cell>
          <cell r="P829" t="str">
            <v/>
          </cell>
          <cell r="Q829">
            <v>29</v>
          </cell>
          <cell r="R829">
            <v>42</v>
          </cell>
        </row>
        <row r="830">
          <cell r="O830">
            <v>4370202899</v>
          </cell>
          <cell r="P830" t="str">
            <v/>
          </cell>
          <cell r="Q830">
            <v>50</v>
          </cell>
          <cell r="R830" t="str">
            <v/>
          </cell>
        </row>
        <row r="831">
          <cell r="O831">
            <v>4390200113</v>
          </cell>
          <cell r="P831">
            <v>27</v>
          </cell>
          <cell r="Q831" t="str">
            <v/>
          </cell>
          <cell r="R831" t="str">
            <v/>
          </cell>
        </row>
        <row r="832">
          <cell r="O832">
            <v>4390200121</v>
          </cell>
          <cell r="P832">
            <v>27</v>
          </cell>
          <cell r="Q832" t="str">
            <v/>
          </cell>
          <cell r="R832" t="str">
            <v/>
          </cell>
        </row>
        <row r="833">
          <cell r="O833" t="str">
            <v/>
          </cell>
          <cell r="P833" t="str">
            <v/>
          </cell>
          <cell r="Q833" t="str">
            <v/>
          </cell>
          <cell r="R833" t="str">
            <v/>
          </cell>
        </row>
        <row r="834">
          <cell r="O834" t="str">
            <v/>
          </cell>
          <cell r="P834" t="str">
            <v/>
          </cell>
          <cell r="Q834" t="str">
            <v/>
          </cell>
          <cell r="R834" t="str">
            <v/>
          </cell>
        </row>
        <row r="835">
          <cell r="O835" t="str">
            <v/>
          </cell>
          <cell r="P835" t="str">
            <v/>
          </cell>
          <cell r="Q835" t="str">
            <v/>
          </cell>
          <cell r="R835" t="str">
            <v/>
          </cell>
        </row>
        <row r="836">
          <cell r="O836" t="str">
            <v/>
          </cell>
          <cell r="P836" t="str">
            <v/>
          </cell>
          <cell r="Q836" t="str">
            <v/>
          </cell>
          <cell r="R836" t="str">
            <v/>
          </cell>
        </row>
        <row r="837">
          <cell r="O837" t="str">
            <v/>
          </cell>
          <cell r="P837" t="str">
            <v/>
          </cell>
          <cell r="Q837" t="str">
            <v/>
          </cell>
          <cell r="R837" t="str">
            <v/>
          </cell>
        </row>
        <row r="838">
          <cell r="O838" t="str">
            <v/>
          </cell>
          <cell r="P838" t="str">
            <v/>
          </cell>
          <cell r="Q838" t="str">
            <v/>
          </cell>
          <cell r="R838" t="str">
            <v/>
          </cell>
        </row>
        <row r="839">
          <cell r="O839" t="str">
            <v/>
          </cell>
          <cell r="P839" t="str">
            <v/>
          </cell>
          <cell r="Q839" t="str">
            <v/>
          </cell>
          <cell r="R839" t="str">
            <v/>
          </cell>
        </row>
        <row r="840">
          <cell r="O840" t="str">
            <v/>
          </cell>
          <cell r="P840" t="str">
            <v/>
          </cell>
          <cell r="Q840" t="str">
            <v/>
          </cell>
          <cell r="R840" t="str">
            <v/>
          </cell>
        </row>
        <row r="841">
          <cell r="O841" t="str">
            <v/>
          </cell>
          <cell r="P841" t="str">
            <v/>
          </cell>
          <cell r="Q841" t="str">
            <v/>
          </cell>
          <cell r="R841" t="str">
            <v/>
          </cell>
        </row>
        <row r="842">
          <cell r="O842" t="str">
            <v/>
          </cell>
          <cell r="P842" t="str">
            <v/>
          </cell>
          <cell r="Q842" t="str">
            <v/>
          </cell>
          <cell r="R842" t="str">
            <v/>
          </cell>
        </row>
        <row r="843">
          <cell r="O843" t="str">
            <v/>
          </cell>
          <cell r="P843" t="str">
            <v/>
          </cell>
          <cell r="Q843" t="str">
            <v/>
          </cell>
          <cell r="R843" t="str">
            <v/>
          </cell>
        </row>
        <row r="844">
          <cell r="O844" t="str">
            <v/>
          </cell>
          <cell r="P844" t="str">
            <v/>
          </cell>
          <cell r="Q844" t="str">
            <v/>
          </cell>
          <cell r="R844" t="str">
            <v/>
          </cell>
        </row>
        <row r="845">
          <cell r="O845" t="str">
            <v/>
          </cell>
          <cell r="P845" t="str">
            <v/>
          </cell>
          <cell r="Q845" t="str">
            <v/>
          </cell>
          <cell r="R845" t="str">
            <v/>
          </cell>
        </row>
        <row r="846">
          <cell r="O846" t="str">
            <v/>
          </cell>
          <cell r="P846" t="str">
            <v/>
          </cell>
          <cell r="Q846" t="str">
            <v/>
          </cell>
          <cell r="R846" t="str">
            <v/>
          </cell>
        </row>
        <row r="847">
          <cell r="O847" t="str">
            <v/>
          </cell>
          <cell r="P847" t="str">
            <v/>
          </cell>
          <cell r="Q847" t="str">
            <v/>
          </cell>
          <cell r="R847" t="str">
            <v/>
          </cell>
        </row>
        <row r="848">
          <cell r="O848" t="str">
            <v/>
          </cell>
          <cell r="P848" t="str">
            <v/>
          </cell>
          <cell r="Q848" t="str">
            <v/>
          </cell>
          <cell r="R848" t="str">
            <v/>
          </cell>
        </row>
        <row r="849">
          <cell r="O849" t="str">
            <v/>
          </cell>
          <cell r="P849" t="str">
            <v/>
          </cell>
          <cell r="Q849" t="str">
            <v/>
          </cell>
          <cell r="R849" t="str">
            <v/>
          </cell>
        </row>
        <row r="850">
          <cell r="O850" t="str">
            <v/>
          </cell>
          <cell r="P850" t="str">
            <v/>
          </cell>
          <cell r="Q850" t="str">
            <v/>
          </cell>
          <cell r="R850" t="str">
            <v/>
          </cell>
        </row>
        <row r="851">
          <cell r="O851" t="str">
            <v/>
          </cell>
          <cell r="P851" t="str">
            <v/>
          </cell>
          <cell r="Q851" t="str">
            <v/>
          </cell>
          <cell r="R851" t="str">
            <v/>
          </cell>
        </row>
        <row r="852">
          <cell r="O852" t="str">
            <v/>
          </cell>
          <cell r="P852" t="str">
            <v/>
          </cell>
          <cell r="Q852" t="str">
            <v/>
          </cell>
          <cell r="R852" t="str">
            <v/>
          </cell>
        </row>
        <row r="853">
          <cell r="O853" t="str">
            <v/>
          </cell>
          <cell r="P853" t="str">
            <v/>
          </cell>
          <cell r="Q853" t="str">
            <v/>
          </cell>
          <cell r="R853" t="str">
            <v/>
          </cell>
        </row>
        <row r="854">
          <cell r="O854" t="str">
            <v/>
          </cell>
          <cell r="P854" t="str">
            <v/>
          </cell>
          <cell r="Q854" t="str">
            <v/>
          </cell>
          <cell r="R854" t="str">
            <v/>
          </cell>
        </row>
        <row r="855">
          <cell r="O855" t="str">
            <v/>
          </cell>
          <cell r="P855" t="str">
            <v/>
          </cell>
          <cell r="Q855" t="str">
            <v/>
          </cell>
          <cell r="R855" t="str">
            <v/>
          </cell>
        </row>
        <row r="856">
          <cell r="O856" t="str">
            <v/>
          </cell>
          <cell r="P856" t="str">
            <v/>
          </cell>
          <cell r="Q856" t="str">
            <v/>
          </cell>
          <cell r="R856" t="str">
            <v/>
          </cell>
        </row>
        <row r="857">
          <cell r="O857" t="str">
            <v/>
          </cell>
          <cell r="P857" t="str">
            <v/>
          </cell>
          <cell r="Q857" t="str">
            <v/>
          </cell>
          <cell r="R857" t="str">
            <v/>
          </cell>
        </row>
        <row r="858">
          <cell r="O858" t="str">
            <v/>
          </cell>
          <cell r="P858" t="str">
            <v/>
          </cell>
          <cell r="Q858" t="str">
            <v/>
          </cell>
          <cell r="R858" t="str">
            <v/>
          </cell>
        </row>
        <row r="859">
          <cell r="O859" t="str">
            <v/>
          </cell>
          <cell r="P859" t="str">
            <v/>
          </cell>
          <cell r="Q859" t="str">
            <v/>
          </cell>
          <cell r="R859" t="str">
            <v/>
          </cell>
        </row>
        <row r="860">
          <cell r="O860" t="str">
            <v/>
          </cell>
          <cell r="P860" t="str">
            <v/>
          </cell>
          <cell r="Q860" t="str">
            <v/>
          </cell>
          <cell r="R860" t="str">
            <v/>
          </cell>
        </row>
        <row r="861">
          <cell r="O861" t="str">
            <v/>
          </cell>
          <cell r="P861" t="str">
            <v/>
          </cell>
          <cell r="Q861" t="str">
            <v/>
          </cell>
          <cell r="R861" t="str">
            <v/>
          </cell>
        </row>
        <row r="862">
          <cell r="O862" t="str">
            <v/>
          </cell>
          <cell r="P862" t="str">
            <v/>
          </cell>
          <cell r="Q862" t="str">
            <v/>
          </cell>
          <cell r="R862" t="str">
            <v/>
          </cell>
        </row>
        <row r="863">
          <cell r="O863" t="str">
            <v/>
          </cell>
          <cell r="P863" t="str">
            <v/>
          </cell>
          <cell r="Q863" t="str">
            <v/>
          </cell>
          <cell r="R863" t="str">
            <v/>
          </cell>
        </row>
        <row r="864">
          <cell r="O864" t="str">
            <v/>
          </cell>
          <cell r="P864" t="str">
            <v/>
          </cell>
          <cell r="Q864" t="str">
            <v/>
          </cell>
          <cell r="R864" t="str">
            <v/>
          </cell>
        </row>
        <row r="865">
          <cell r="O865" t="str">
            <v/>
          </cell>
          <cell r="P865" t="str">
            <v/>
          </cell>
          <cell r="Q865" t="str">
            <v/>
          </cell>
          <cell r="R865" t="str">
            <v/>
          </cell>
        </row>
        <row r="866">
          <cell r="O866" t="str">
            <v/>
          </cell>
          <cell r="P866" t="str">
            <v/>
          </cell>
          <cell r="Q866" t="str">
            <v/>
          </cell>
          <cell r="R866" t="str">
            <v/>
          </cell>
        </row>
        <row r="867">
          <cell r="O867" t="str">
            <v/>
          </cell>
          <cell r="P867" t="str">
            <v/>
          </cell>
          <cell r="Q867" t="str">
            <v/>
          </cell>
          <cell r="R867" t="str">
            <v/>
          </cell>
        </row>
        <row r="868">
          <cell r="O868" t="str">
            <v/>
          </cell>
          <cell r="P868" t="str">
            <v/>
          </cell>
          <cell r="Q868" t="str">
            <v/>
          </cell>
          <cell r="R868" t="str">
            <v/>
          </cell>
        </row>
        <row r="869">
          <cell r="O869" t="str">
            <v/>
          </cell>
          <cell r="P869" t="str">
            <v/>
          </cell>
          <cell r="Q869" t="str">
            <v/>
          </cell>
          <cell r="R869" t="str">
            <v/>
          </cell>
        </row>
        <row r="870">
          <cell r="O870" t="str">
            <v/>
          </cell>
          <cell r="P870" t="str">
            <v/>
          </cell>
          <cell r="Q870" t="str">
            <v/>
          </cell>
          <cell r="R870" t="str">
            <v/>
          </cell>
        </row>
        <row r="871">
          <cell r="O871" t="str">
            <v/>
          </cell>
          <cell r="P871" t="str">
            <v/>
          </cell>
          <cell r="Q871" t="str">
            <v/>
          </cell>
          <cell r="R871" t="str">
            <v/>
          </cell>
        </row>
        <row r="872">
          <cell r="O872" t="str">
            <v/>
          </cell>
          <cell r="P872" t="str">
            <v/>
          </cell>
          <cell r="Q872" t="str">
            <v/>
          </cell>
          <cell r="R872" t="str">
            <v/>
          </cell>
        </row>
        <row r="873">
          <cell r="O873" t="str">
            <v/>
          </cell>
          <cell r="P873" t="str">
            <v/>
          </cell>
          <cell r="Q873" t="str">
            <v/>
          </cell>
          <cell r="R873" t="str">
            <v/>
          </cell>
        </row>
        <row r="874">
          <cell r="O874" t="str">
            <v/>
          </cell>
          <cell r="P874" t="str">
            <v/>
          </cell>
          <cell r="Q874" t="str">
            <v/>
          </cell>
          <cell r="R874" t="str">
            <v/>
          </cell>
        </row>
        <row r="875">
          <cell r="O875" t="str">
            <v/>
          </cell>
          <cell r="P875" t="str">
            <v/>
          </cell>
          <cell r="Q875" t="str">
            <v/>
          </cell>
          <cell r="R875" t="str">
            <v/>
          </cell>
        </row>
        <row r="876">
          <cell r="O876" t="str">
            <v/>
          </cell>
          <cell r="P876" t="str">
            <v/>
          </cell>
          <cell r="Q876" t="str">
            <v/>
          </cell>
          <cell r="R876" t="str">
            <v/>
          </cell>
        </row>
        <row r="877">
          <cell r="O877" t="str">
            <v/>
          </cell>
          <cell r="P877" t="str">
            <v/>
          </cell>
          <cell r="Q877" t="str">
            <v/>
          </cell>
          <cell r="R877" t="str">
            <v/>
          </cell>
        </row>
        <row r="878">
          <cell r="O878" t="str">
            <v/>
          </cell>
          <cell r="P878" t="str">
            <v/>
          </cell>
          <cell r="Q878" t="str">
            <v/>
          </cell>
          <cell r="R878" t="str">
            <v/>
          </cell>
        </row>
        <row r="879">
          <cell r="O879" t="str">
            <v/>
          </cell>
          <cell r="P879" t="str">
            <v/>
          </cell>
          <cell r="Q879" t="str">
            <v/>
          </cell>
          <cell r="R879" t="str">
            <v/>
          </cell>
        </row>
        <row r="880">
          <cell r="O880" t="str">
            <v/>
          </cell>
          <cell r="P880" t="str">
            <v/>
          </cell>
          <cell r="Q880" t="str">
            <v/>
          </cell>
          <cell r="R880" t="str">
            <v/>
          </cell>
        </row>
        <row r="881">
          <cell r="O881" t="str">
            <v/>
          </cell>
          <cell r="P881" t="str">
            <v/>
          </cell>
          <cell r="Q881" t="str">
            <v/>
          </cell>
          <cell r="R881" t="str">
            <v/>
          </cell>
        </row>
        <row r="882">
          <cell r="O882" t="str">
            <v/>
          </cell>
          <cell r="P882" t="str">
            <v/>
          </cell>
          <cell r="Q882" t="str">
            <v/>
          </cell>
          <cell r="R882" t="str">
            <v/>
          </cell>
        </row>
        <row r="883">
          <cell r="O883" t="str">
            <v/>
          </cell>
          <cell r="P883" t="str">
            <v/>
          </cell>
          <cell r="Q883" t="str">
            <v/>
          </cell>
          <cell r="R883" t="str">
            <v/>
          </cell>
        </row>
        <row r="884">
          <cell r="O884" t="str">
            <v/>
          </cell>
          <cell r="P884" t="str">
            <v/>
          </cell>
          <cell r="Q884" t="str">
            <v/>
          </cell>
          <cell r="R884" t="str">
            <v/>
          </cell>
        </row>
        <row r="885">
          <cell r="O885" t="str">
            <v/>
          </cell>
          <cell r="P885" t="str">
            <v/>
          </cell>
          <cell r="Q885" t="str">
            <v/>
          </cell>
          <cell r="R885" t="str">
            <v/>
          </cell>
        </row>
        <row r="886">
          <cell r="O886" t="str">
            <v/>
          </cell>
          <cell r="P886" t="str">
            <v/>
          </cell>
          <cell r="Q886" t="str">
            <v/>
          </cell>
          <cell r="R886" t="str">
            <v/>
          </cell>
        </row>
        <row r="887">
          <cell r="O887" t="str">
            <v/>
          </cell>
          <cell r="P887" t="str">
            <v/>
          </cell>
          <cell r="Q887" t="str">
            <v/>
          </cell>
          <cell r="R887" t="str">
            <v/>
          </cell>
        </row>
        <row r="888">
          <cell r="O888" t="str">
            <v/>
          </cell>
          <cell r="P888" t="str">
            <v/>
          </cell>
          <cell r="Q888" t="str">
            <v/>
          </cell>
          <cell r="R888" t="str">
            <v/>
          </cell>
        </row>
        <row r="889">
          <cell r="O889" t="str">
            <v/>
          </cell>
          <cell r="P889" t="str">
            <v/>
          </cell>
          <cell r="Q889" t="str">
            <v/>
          </cell>
          <cell r="R889" t="str">
            <v/>
          </cell>
        </row>
        <row r="890">
          <cell r="O890" t="str">
            <v/>
          </cell>
          <cell r="P890" t="str">
            <v/>
          </cell>
          <cell r="Q890" t="str">
            <v/>
          </cell>
          <cell r="R890" t="str">
            <v/>
          </cell>
        </row>
        <row r="891">
          <cell r="O891" t="str">
            <v/>
          </cell>
          <cell r="P891" t="str">
            <v/>
          </cell>
          <cell r="Q891" t="str">
            <v/>
          </cell>
          <cell r="R891" t="str">
            <v/>
          </cell>
        </row>
        <row r="892">
          <cell r="O892" t="str">
            <v/>
          </cell>
          <cell r="P892" t="str">
            <v/>
          </cell>
          <cell r="Q892" t="str">
            <v/>
          </cell>
          <cell r="R892" t="str">
            <v/>
          </cell>
        </row>
        <row r="893">
          <cell r="O893" t="str">
            <v/>
          </cell>
          <cell r="P893" t="str">
            <v/>
          </cell>
          <cell r="Q893" t="str">
            <v/>
          </cell>
          <cell r="R893" t="str">
            <v/>
          </cell>
        </row>
        <row r="894">
          <cell r="O894" t="str">
            <v/>
          </cell>
          <cell r="P894" t="str">
            <v/>
          </cell>
          <cell r="Q894" t="str">
            <v/>
          </cell>
          <cell r="R894" t="str">
            <v/>
          </cell>
        </row>
        <row r="895">
          <cell r="O895" t="str">
            <v/>
          </cell>
          <cell r="P895" t="str">
            <v/>
          </cell>
          <cell r="Q895" t="str">
            <v/>
          </cell>
          <cell r="R895" t="str">
            <v/>
          </cell>
        </row>
        <row r="896">
          <cell r="O896" t="str">
            <v/>
          </cell>
          <cell r="P896" t="str">
            <v/>
          </cell>
          <cell r="Q896" t="str">
            <v/>
          </cell>
          <cell r="R896" t="str">
            <v/>
          </cell>
        </row>
        <row r="897">
          <cell r="O897" t="str">
            <v/>
          </cell>
          <cell r="P897" t="str">
            <v/>
          </cell>
          <cell r="Q897" t="str">
            <v/>
          </cell>
          <cell r="R897" t="str">
            <v/>
          </cell>
        </row>
        <row r="898">
          <cell r="O898" t="str">
            <v/>
          </cell>
          <cell r="P898" t="str">
            <v/>
          </cell>
          <cell r="Q898" t="str">
            <v/>
          </cell>
          <cell r="R898" t="str">
            <v/>
          </cell>
        </row>
        <row r="899">
          <cell r="O899" t="str">
            <v/>
          </cell>
          <cell r="P899" t="str">
            <v/>
          </cell>
          <cell r="Q899" t="str">
            <v/>
          </cell>
          <cell r="R899" t="str">
            <v/>
          </cell>
        </row>
        <row r="900">
          <cell r="O900" t="str">
            <v/>
          </cell>
          <cell r="P900" t="str">
            <v/>
          </cell>
          <cell r="Q900" t="str">
            <v/>
          </cell>
          <cell r="R900" t="str">
            <v/>
          </cell>
        </row>
        <row r="901">
          <cell r="O901" t="str">
            <v/>
          </cell>
          <cell r="P901" t="str">
            <v/>
          </cell>
          <cell r="Q901" t="str">
            <v/>
          </cell>
          <cell r="R901" t="str">
            <v/>
          </cell>
        </row>
        <row r="902">
          <cell r="O902" t="str">
            <v/>
          </cell>
          <cell r="P902" t="str">
            <v/>
          </cell>
          <cell r="Q902" t="str">
            <v/>
          </cell>
          <cell r="R902" t="str">
            <v/>
          </cell>
        </row>
        <row r="903">
          <cell r="O903" t="str">
            <v/>
          </cell>
          <cell r="P903" t="str">
            <v/>
          </cell>
          <cell r="Q903" t="str">
            <v/>
          </cell>
          <cell r="R903" t="str">
            <v/>
          </cell>
        </row>
        <row r="904">
          <cell r="O904" t="str">
            <v/>
          </cell>
          <cell r="P904" t="str">
            <v/>
          </cell>
          <cell r="Q904" t="str">
            <v/>
          </cell>
          <cell r="R904" t="str">
            <v/>
          </cell>
        </row>
        <row r="905">
          <cell r="O905" t="str">
            <v/>
          </cell>
          <cell r="P905" t="str">
            <v/>
          </cell>
          <cell r="Q905" t="str">
            <v/>
          </cell>
          <cell r="R905" t="str">
            <v/>
          </cell>
        </row>
        <row r="906">
          <cell r="O906" t="str">
            <v/>
          </cell>
          <cell r="P906" t="str">
            <v/>
          </cell>
          <cell r="Q906" t="str">
            <v/>
          </cell>
          <cell r="R906" t="str">
            <v/>
          </cell>
        </row>
        <row r="907">
          <cell r="O907" t="str">
            <v/>
          </cell>
          <cell r="P907" t="str">
            <v/>
          </cell>
          <cell r="Q907" t="str">
            <v/>
          </cell>
          <cell r="R907" t="str">
            <v/>
          </cell>
        </row>
        <row r="908">
          <cell r="O908" t="str">
            <v/>
          </cell>
          <cell r="P908" t="str">
            <v/>
          </cell>
          <cell r="Q908" t="str">
            <v/>
          </cell>
          <cell r="R908" t="str">
            <v/>
          </cell>
        </row>
        <row r="909">
          <cell r="O909" t="str">
            <v/>
          </cell>
          <cell r="P909" t="str">
            <v/>
          </cell>
          <cell r="Q909" t="str">
            <v/>
          </cell>
          <cell r="R909" t="str">
            <v/>
          </cell>
        </row>
        <row r="910">
          <cell r="O910" t="str">
            <v/>
          </cell>
          <cell r="P910" t="str">
            <v/>
          </cell>
          <cell r="Q910" t="str">
            <v/>
          </cell>
          <cell r="R910" t="str">
            <v/>
          </cell>
        </row>
        <row r="911">
          <cell r="O911" t="str">
            <v/>
          </cell>
          <cell r="P911" t="str">
            <v/>
          </cell>
          <cell r="Q911" t="str">
            <v/>
          </cell>
          <cell r="R911" t="str">
            <v/>
          </cell>
        </row>
        <row r="912">
          <cell r="O912" t="str">
            <v/>
          </cell>
          <cell r="P912" t="str">
            <v/>
          </cell>
          <cell r="Q912" t="str">
            <v/>
          </cell>
          <cell r="R912" t="str">
            <v/>
          </cell>
        </row>
        <row r="913">
          <cell r="O913" t="str">
            <v/>
          </cell>
          <cell r="P913" t="str">
            <v/>
          </cell>
          <cell r="Q913" t="str">
            <v/>
          </cell>
          <cell r="R913" t="str">
            <v/>
          </cell>
        </row>
        <row r="914">
          <cell r="O914" t="str">
            <v/>
          </cell>
          <cell r="P914" t="str">
            <v/>
          </cell>
          <cell r="Q914" t="str">
            <v/>
          </cell>
          <cell r="R914" t="str">
            <v/>
          </cell>
        </row>
        <row r="915">
          <cell r="O915" t="str">
            <v/>
          </cell>
          <cell r="P915" t="str">
            <v/>
          </cell>
          <cell r="Q915" t="str">
            <v/>
          </cell>
          <cell r="R915" t="str">
            <v/>
          </cell>
        </row>
        <row r="916">
          <cell r="O916" t="str">
            <v/>
          </cell>
          <cell r="P916" t="str">
            <v/>
          </cell>
          <cell r="Q916" t="str">
            <v/>
          </cell>
          <cell r="R916" t="str">
            <v/>
          </cell>
        </row>
        <row r="917">
          <cell r="O917" t="str">
            <v/>
          </cell>
          <cell r="P917" t="str">
            <v/>
          </cell>
          <cell r="Q917" t="str">
            <v/>
          </cell>
          <cell r="R917" t="str">
            <v/>
          </cell>
        </row>
        <row r="918">
          <cell r="O918" t="str">
            <v/>
          </cell>
          <cell r="P918" t="str">
            <v/>
          </cell>
          <cell r="Q918" t="str">
            <v/>
          </cell>
          <cell r="R918" t="str">
            <v/>
          </cell>
        </row>
        <row r="919">
          <cell r="O919" t="str">
            <v/>
          </cell>
          <cell r="P919" t="str">
            <v/>
          </cell>
          <cell r="Q919" t="str">
            <v/>
          </cell>
          <cell r="R919" t="str">
            <v/>
          </cell>
        </row>
        <row r="920">
          <cell r="O920" t="str">
            <v/>
          </cell>
          <cell r="P920" t="str">
            <v/>
          </cell>
          <cell r="Q920" t="str">
            <v/>
          </cell>
          <cell r="R920" t="str">
            <v/>
          </cell>
        </row>
        <row r="921">
          <cell r="O921" t="str">
            <v/>
          </cell>
          <cell r="P921" t="str">
            <v/>
          </cell>
          <cell r="Q921" t="str">
            <v/>
          </cell>
          <cell r="R921" t="str">
            <v/>
          </cell>
        </row>
        <row r="922">
          <cell r="O922" t="str">
            <v/>
          </cell>
          <cell r="P922" t="str">
            <v/>
          </cell>
          <cell r="Q922" t="str">
            <v/>
          </cell>
          <cell r="R922" t="str">
            <v/>
          </cell>
        </row>
        <row r="923">
          <cell r="O923" t="str">
            <v/>
          </cell>
          <cell r="P923" t="str">
            <v/>
          </cell>
          <cell r="Q923" t="str">
            <v/>
          </cell>
          <cell r="R923" t="str">
            <v/>
          </cell>
        </row>
        <row r="924">
          <cell r="O924" t="str">
            <v/>
          </cell>
          <cell r="P924" t="str">
            <v/>
          </cell>
          <cell r="Q924" t="str">
            <v/>
          </cell>
          <cell r="R924" t="str">
            <v/>
          </cell>
        </row>
        <row r="925">
          <cell r="O925" t="str">
            <v/>
          </cell>
          <cell r="P925" t="str">
            <v/>
          </cell>
          <cell r="Q925" t="str">
            <v/>
          </cell>
          <cell r="R925" t="str">
            <v/>
          </cell>
        </row>
        <row r="926">
          <cell r="O926" t="str">
            <v/>
          </cell>
          <cell r="P926" t="str">
            <v/>
          </cell>
          <cell r="Q926" t="str">
            <v/>
          </cell>
          <cell r="R926" t="str">
            <v/>
          </cell>
        </row>
        <row r="927">
          <cell r="O927" t="str">
            <v/>
          </cell>
          <cell r="P927" t="str">
            <v/>
          </cell>
          <cell r="Q927" t="str">
            <v/>
          </cell>
          <cell r="R927" t="str">
            <v/>
          </cell>
        </row>
        <row r="928">
          <cell r="O928" t="str">
            <v/>
          </cell>
          <cell r="P928" t="str">
            <v/>
          </cell>
          <cell r="Q928" t="str">
            <v/>
          </cell>
          <cell r="R928" t="str">
            <v/>
          </cell>
        </row>
        <row r="929">
          <cell r="O929" t="str">
            <v/>
          </cell>
          <cell r="P929" t="str">
            <v/>
          </cell>
          <cell r="Q929" t="str">
            <v/>
          </cell>
          <cell r="R929" t="str">
            <v/>
          </cell>
        </row>
        <row r="930">
          <cell r="O930" t="str">
            <v/>
          </cell>
          <cell r="P930" t="str">
            <v/>
          </cell>
          <cell r="Q930" t="str">
            <v/>
          </cell>
          <cell r="R930" t="str">
            <v/>
          </cell>
        </row>
        <row r="931">
          <cell r="O931" t="str">
            <v/>
          </cell>
          <cell r="P931" t="str">
            <v/>
          </cell>
          <cell r="Q931" t="str">
            <v/>
          </cell>
          <cell r="R931" t="str">
            <v/>
          </cell>
        </row>
        <row r="932">
          <cell r="O932" t="str">
            <v/>
          </cell>
          <cell r="P932" t="str">
            <v/>
          </cell>
          <cell r="Q932" t="str">
            <v/>
          </cell>
          <cell r="R932" t="str">
            <v/>
          </cell>
        </row>
        <row r="933">
          <cell r="O933" t="str">
            <v/>
          </cell>
          <cell r="P933" t="str">
            <v/>
          </cell>
          <cell r="Q933" t="str">
            <v/>
          </cell>
          <cell r="R933" t="str">
            <v/>
          </cell>
        </row>
        <row r="934">
          <cell r="O934" t="str">
            <v/>
          </cell>
          <cell r="P934" t="str">
            <v/>
          </cell>
          <cell r="Q934" t="str">
            <v/>
          </cell>
          <cell r="R934" t="str">
            <v/>
          </cell>
        </row>
        <row r="935">
          <cell r="O935" t="str">
            <v/>
          </cell>
          <cell r="P935" t="str">
            <v/>
          </cell>
          <cell r="Q935" t="str">
            <v/>
          </cell>
          <cell r="R935" t="str">
            <v/>
          </cell>
        </row>
        <row r="936">
          <cell r="O936" t="str">
            <v/>
          </cell>
          <cell r="P936" t="str">
            <v/>
          </cell>
          <cell r="Q936" t="str">
            <v/>
          </cell>
          <cell r="R936" t="str">
            <v/>
          </cell>
        </row>
        <row r="937">
          <cell r="O937" t="str">
            <v/>
          </cell>
          <cell r="P937" t="str">
            <v/>
          </cell>
          <cell r="Q937" t="str">
            <v/>
          </cell>
          <cell r="R937" t="str">
            <v/>
          </cell>
        </row>
        <row r="938">
          <cell r="O938" t="str">
            <v/>
          </cell>
          <cell r="P938" t="str">
            <v/>
          </cell>
          <cell r="Q938" t="str">
            <v/>
          </cell>
          <cell r="R938" t="str">
            <v/>
          </cell>
        </row>
        <row r="939">
          <cell r="O939" t="str">
            <v/>
          </cell>
          <cell r="P939" t="str">
            <v/>
          </cell>
          <cell r="Q939" t="str">
            <v/>
          </cell>
          <cell r="R939" t="str">
            <v/>
          </cell>
        </row>
        <row r="940">
          <cell r="O940" t="str">
            <v/>
          </cell>
          <cell r="P940" t="str">
            <v/>
          </cell>
          <cell r="Q940" t="str">
            <v/>
          </cell>
          <cell r="R940" t="str">
            <v/>
          </cell>
        </row>
        <row r="941">
          <cell r="O941" t="str">
            <v/>
          </cell>
          <cell r="P941" t="str">
            <v/>
          </cell>
          <cell r="Q941" t="str">
            <v/>
          </cell>
          <cell r="R941" t="str">
            <v/>
          </cell>
        </row>
        <row r="942">
          <cell r="O942" t="str">
            <v/>
          </cell>
          <cell r="P942" t="str">
            <v/>
          </cell>
          <cell r="Q942" t="str">
            <v/>
          </cell>
          <cell r="R942" t="str">
            <v/>
          </cell>
        </row>
        <row r="943">
          <cell r="O943" t="str">
            <v/>
          </cell>
          <cell r="P943" t="str">
            <v/>
          </cell>
          <cell r="Q943" t="str">
            <v/>
          </cell>
          <cell r="R943" t="str">
            <v/>
          </cell>
        </row>
        <row r="944">
          <cell r="O944" t="str">
            <v/>
          </cell>
          <cell r="P944" t="str">
            <v/>
          </cell>
          <cell r="Q944" t="str">
            <v/>
          </cell>
          <cell r="R944" t="str">
            <v/>
          </cell>
        </row>
        <row r="945">
          <cell r="O945" t="str">
            <v/>
          </cell>
          <cell r="P945" t="str">
            <v/>
          </cell>
          <cell r="Q945" t="str">
            <v/>
          </cell>
          <cell r="R945" t="str">
            <v/>
          </cell>
        </row>
        <row r="946">
          <cell r="O946" t="str">
            <v/>
          </cell>
          <cell r="P946" t="str">
            <v/>
          </cell>
          <cell r="Q946" t="str">
            <v/>
          </cell>
          <cell r="R946" t="str">
            <v/>
          </cell>
        </row>
        <row r="947">
          <cell r="O947" t="str">
            <v/>
          </cell>
          <cell r="P947" t="str">
            <v/>
          </cell>
          <cell r="Q947" t="str">
            <v/>
          </cell>
          <cell r="R947" t="str">
            <v/>
          </cell>
        </row>
        <row r="948">
          <cell r="O948" t="str">
            <v/>
          </cell>
          <cell r="P948" t="str">
            <v/>
          </cell>
          <cell r="Q948" t="str">
            <v/>
          </cell>
          <cell r="R948" t="str">
            <v/>
          </cell>
        </row>
        <row r="949">
          <cell r="O949" t="str">
            <v/>
          </cell>
          <cell r="P949" t="str">
            <v/>
          </cell>
          <cell r="Q949" t="str">
            <v/>
          </cell>
          <cell r="R949" t="str">
            <v/>
          </cell>
        </row>
        <row r="950">
          <cell r="O950" t="str">
            <v/>
          </cell>
          <cell r="P950" t="str">
            <v/>
          </cell>
          <cell r="Q950" t="str">
            <v/>
          </cell>
          <cell r="R950" t="str">
            <v/>
          </cell>
        </row>
        <row r="951">
          <cell r="O951" t="str">
            <v/>
          </cell>
          <cell r="P951" t="str">
            <v/>
          </cell>
          <cell r="Q951" t="str">
            <v/>
          </cell>
          <cell r="R951" t="str">
            <v/>
          </cell>
        </row>
        <row r="952">
          <cell r="O952" t="str">
            <v/>
          </cell>
          <cell r="P952" t="str">
            <v/>
          </cell>
          <cell r="Q952" t="str">
            <v/>
          </cell>
          <cell r="R952" t="str">
            <v/>
          </cell>
        </row>
        <row r="953">
          <cell r="O953" t="str">
            <v/>
          </cell>
          <cell r="P953" t="str">
            <v/>
          </cell>
          <cell r="Q953" t="str">
            <v/>
          </cell>
          <cell r="R953" t="str">
            <v/>
          </cell>
        </row>
        <row r="954">
          <cell r="O954" t="str">
            <v/>
          </cell>
          <cell r="P954" t="str">
            <v/>
          </cell>
          <cell r="Q954" t="str">
            <v/>
          </cell>
          <cell r="R954" t="str">
            <v/>
          </cell>
        </row>
        <row r="955">
          <cell r="O955" t="str">
            <v/>
          </cell>
          <cell r="P955" t="str">
            <v/>
          </cell>
          <cell r="Q955" t="str">
            <v/>
          </cell>
          <cell r="R955" t="str">
            <v/>
          </cell>
        </row>
        <row r="956">
          <cell r="O956" t="str">
            <v/>
          </cell>
          <cell r="P956" t="str">
            <v/>
          </cell>
          <cell r="Q956" t="str">
            <v/>
          </cell>
          <cell r="R956" t="str">
            <v/>
          </cell>
        </row>
        <row r="957">
          <cell r="O957" t="str">
            <v/>
          </cell>
          <cell r="P957" t="str">
            <v/>
          </cell>
          <cell r="Q957" t="str">
            <v/>
          </cell>
          <cell r="R957" t="str">
            <v/>
          </cell>
        </row>
        <row r="958">
          <cell r="O958" t="str">
            <v/>
          </cell>
          <cell r="P958" t="str">
            <v/>
          </cell>
          <cell r="Q958" t="str">
            <v/>
          </cell>
          <cell r="R958" t="str">
            <v/>
          </cell>
        </row>
        <row r="959">
          <cell r="O959" t="str">
            <v/>
          </cell>
          <cell r="P959" t="str">
            <v/>
          </cell>
          <cell r="Q959" t="str">
            <v/>
          </cell>
          <cell r="R959" t="str">
            <v/>
          </cell>
        </row>
        <row r="960">
          <cell r="O960" t="str">
            <v/>
          </cell>
          <cell r="P960" t="str">
            <v/>
          </cell>
          <cell r="Q960" t="str">
            <v/>
          </cell>
          <cell r="R960" t="str">
            <v/>
          </cell>
        </row>
        <row r="961">
          <cell r="O961" t="str">
            <v/>
          </cell>
          <cell r="P961" t="str">
            <v/>
          </cell>
          <cell r="Q961" t="str">
            <v/>
          </cell>
          <cell r="R961" t="str">
            <v/>
          </cell>
        </row>
        <row r="962">
          <cell r="O962" t="str">
            <v/>
          </cell>
          <cell r="P962" t="str">
            <v/>
          </cell>
          <cell r="Q962" t="str">
            <v/>
          </cell>
          <cell r="R962" t="str">
            <v/>
          </cell>
        </row>
        <row r="963">
          <cell r="O963" t="str">
            <v/>
          </cell>
          <cell r="P963" t="str">
            <v/>
          </cell>
          <cell r="Q963" t="str">
            <v/>
          </cell>
          <cell r="R963" t="str">
            <v/>
          </cell>
        </row>
        <row r="964">
          <cell r="O964" t="str">
            <v/>
          </cell>
          <cell r="P964" t="str">
            <v/>
          </cell>
          <cell r="Q964" t="str">
            <v/>
          </cell>
          <cell r="R964" t="str">
            <v/>
          </cell>
        </row>
        <row r="965">
          <cell r="O965" t="str">
            <v/>
          </cell>
          <cell r="P965" t="str">
            <v/>
          </cell>
          <cell r="Q965" t="str">
            <v/>
          </cell>
          <cell r="R965" t="str">
            <v/>
          </cell>
        </row>
        <row r="966">
          <cell r="O966" t="str">
            <v/>
          </cell>
          <cell r="P966" t="str">
            <v/>
          </cell>
          <cell r="Q966" t="str">
            <v/>
          </cell>
          <cell r="R966" t="str">
            <v/>
          </cell>
        </row>
        <row r="967">
          <cell r="O967" t="str">
            <v/>
          </cell>
          <cell r="P967" t="str">
            <v/>
          </cell>
          <cell r="Q967" t="str">
            <v/>
          </cell>
          <cell r="R967" t="str">
            <v/>
          </cell>
        </row>
        <row r="968">
          <cell r="O968" t="str">
            <v/>
          </cell>
          <cell r="P968" t="str">
            <v/>
          </cell>
          <cell r="Q968" t="str">
            <v/>
          </cell>
          <cell r="R968" t="str">
            <v/>
          </cell>
        </row>
        <row r="969">
          <cell r="O969" t="str">
            <v/>
          </cell>
          <cell r="P969" t="str">
            <v/>
          </cell>
          <cell r="Q969" t="str">
            <v/>
          </cell>
          <cell r="R969" t="str">
            <v/>
          </cell>
        </row>
        <row r="970">
          <cell r="O970" t="str">
            <v/>
          </cell>
          <cell r="P970" t="str">
            <v/>
          </cell>
          <cell r="Q970" t="str">
            <v/>
          </cell>
          <cell r="R970" t="str">
            <v/>
          </cell>
        </row>
        <row r="971">
          <cell r="O971" t="str">
            <v/>
          </cell>
          <cell r="P971" t="str">
            <v/>
          </cell>
          <cell r="Q971" t="str">
            <v/>
          </cell>
          <cell r="R971" t="str">
            <v/>
          </cell>
        </row>
        <row r="972">
          <cell r="O972" t="str">
            <v/>
          </cell>
          <cell r="P972" t="str">
            <v/>
          </cell>
          <cell r="Q972" t="str">
            <v/>
          </cell>
          <cell r="R972" t="str">
            <v/>
          </cell>
        </row>
        <row r="973">
          <cell r="O973" t="str">
            <v/>
          </cell>
          <cell r="P973" t="str">
            <v/>
          </cell>
          <cell r="Q973" t="str">
            <v/>
          </cell>
          <cell r="R973" t="str">
            <v/>
          </cell>
        </row>
        <row r="974">
          <cell r="O974" t="str">
            <v/>
          </cell>
          <cell r="P974" t="str">
            <v/>
          </cell>
          <cell r="Q974" t="str">
            <v/>
          </cell>
          <cell r="R974" t="str">
            <v/>
          </cell>
        </row>
        <row r="975">
          <cell r="O975" t="str">
            <v/>
          </cell>
          <cell r="P975" t="str">
            <v/>
          </cell>
          <cell r="Q975" t="str">
            <v/>
          </cell>
          <cell r="R975" t="str">
            <v/>
          </cell>
        </row>
        <row r="976">
          <cell r="O976" t="str">
            <v/>
          </cell>
          <cell r="P976" t="str">
            <v/>
          </cell>
          <cell r="Q976" t="str">
            <v/>
          </cell>
          <cell r="R976" t="str">
            <v/>
          </cell>
        </row>
        <row r="977">
          <cell r="O977" t="str">
            <v/>
          </cell>
          <cell r="P977" t="str">
            <v/>
          </cell>
          <cell r="Q977" t="str">
            <v/>
          </cell>
          <cell r="R977" t="str">
            <v/>
          </cell>
        </row>
        <row r="978">
          <cell r="O978" t="str">
            <v/>
          </cell>
          <cell r="P978" t="str">
            <v/>
          </cell>
          <cell r="Q978" t="str">
            <v/>
          </cell>
          <cell r="R978" t="str">
            <v/>
          </cell>
        </row>
        <row r="979">
          <cell r="O979" t="str">
            <v/>
          </cell>
          <cell r="P979" t="str">
            <v/>
          </cell>
          <cell r="Q979" t="str">
            <v/>
          </cell>
          <cell r="R979" t="str">
            <v/>
          </cell>
        </row>
        <row r="980">
          <cell r="O980" t="str">
            <v/>
          </cell>
          <cell r="P980" t="str">
            <v/>
          </cell>
          <cell r="Q980" t="str">
            <v/>
          </cell>
          <cell r="R980" t="str">
            <v/>
          </cell>
        </row>
        <row r="981">
          <cell r="O981" t="str">
            <v/>
          </cell>
          <cell r="P981" t="str">
            <v/>
          </cell>
          <cell r="Q981" t="str">
            <v/>
          </cell>
          <cell r="R981" t="str">
            <v/>
          </cell>
        </row>
        <row r="982">
          <cell r="O982" t="str">
            <v/>
          </cell>
          <cell r="P982" t="str">
            <v/>
          </cell>
          <cell r="Q982" t="str">
            <v/>
          </cell>
          <cell r="R982" t="str">
            <v/>
          </cell>
        </row>
        <row r="983">
          <cell r="O983" t="str">
            <v/>
          </cell>
          <cell r="P983" t="str">
            <v/>
          </cell>
          <cell r="Q983" t="str">
            <v/>
          </cell>
          <cell r="R983" t="str">
            <v/>
          </cell>
        </row>
        <row r="984">
          <cell r="O984" t="str">
            <v/>
          </cell>
          <cell r="P984" t="str">
            <v/>
          </cell>
          <cell r="Q984" t="str">
            <v/>
          </cell>
          <cell r="R984" t="str">
            <v/>
          </cell>
        </row>
        <row r="985">
          <cell r="O985" t="str">
            <v/>
          </cell>
          <cell r="P985" t="str">
            <v/>
          </cell>
          <cell r="Q985" t="str">
            <v/>
          </cell>
          <cell r="R985" t="str">
            <v/>
          </cell>
        </row>
        <row r="986">
          <cell r="O986" t="str">
            <v/>
          </cell>
          <cell r="P986" t="str">
            <v/>
          </cell>
          <cell r="Q986" t="str">
            <v/>
          </cell>
          <cell r="R986" t="str">
            <v/>
          </cell>
        </row>
        <row r="987">
          <cell r="O987" t="str">
            <v/>
          </cell>
          <cell r="P987" t="str">
            <v/>
          </cell>
          <cell r="Q987" t="str">
            <v/>
          </cell>
          <cell r="R987" t="str">
            <v/>
          </cell>
        </row>
        <row r="988">
          <cell r="O988" t="str">
            <v/>
          </cell>
          <cell r="P988" t="str">
            <v/>
          </cell>
          <cell r="Q988" t="str">
            <v/>
          </cell>
          <cell r="R988" t="str">
            <v/>
          </cell>
        </row>
        <row r="989">
          <cell r="O989" t="str">
            <v/>
          </cell>
          <cell r="P989" t="str">
            <v/>
          </cell>
          <cell r="Q989" t="str">
            <v/>
          </cell>
          <cell r="R989" t="str">
            <v/>
          </cell>
        </row>
        <row r="990">
          <cell r="O990" t="str">
            <v/>
          </cell>
          <cell r="P990" t="str">
            <v/>
          </cell>
          <cell r="Q990" t="str">
            <v/>
          </cell>
          <cell r="R990" t="str">
            <v/>
          </cell>
        </row>
        <row r="991">
          <cell r="O991" t="str">
            <v/>
          </cell>
          <cell r="P991" t="str">
            <v/>
          </cell>
          <cell r="Q991" t="str">
            <v/>
          </cell>
          <cell r="R991" t="str">
            <v/>
          </cell>
        </row>
        <row r="992">
          <cell r="O992" t="str">
            <v/>
          </cell>
          <cell r="P992" t="str">
            <v/>
          </cell>
          <cell r="Q992" t="str">
            <v/>
          </cell>
          <cell r="R992" t="str">
            <v/>
          </cell>
        </row>
        <row r="993">
          <cell r="O993" t="str">
            <v/>
          </cell>
          <cell r="P993" t="str">
            <v/>
          </cell>
          <cell r="Q993" t="str">
            <v/>
          </cell>
          <cell r="R993" t="str">
            <v/>
          </cell>
        </row>
        <row r="994">
          <cell r="O994" t="str">
            <v/>
          </cell>
          <cell r="P994" t="str">
            <v/>
          </cell>
          <cell r="Q994" t="str">
            <v/>
          </cell>
          <cell r="R994" t="str">
            <v/>
          </cell>
        </row>
        <row r="995">
          <cell r="O995" t="str">
            <v/>
          </cell>
          <cell r="P995" t="str">
            <v/>
          </cell>
          <cell r="Q995" t="str">
            <v/>
          </cell>
          <cell r="R995" t="str">
            <v/>
          </cell>
        </row>
        <row r="996">
          <cell r="O996" t="str">
            <v/>
          </cell>
          <cell r="P996" t="str">
            <v/>
          </cell>
          <cell r="Q996" t="str">
            <v/>
          </cell>
          <cell r="R996" t="str">
            <v/>
          </cell>
        </row>
        <row r="997">
          <cell r="O997" t="str">
            <v/>
          </cell>
          <cell r="P997" t="str">
            <v/>
          </cell>
          <cell r="Q997" t="str">
            <v/>
          </cell>
          <cell r="R997" t="str">
            <v/>
          </cell>
        </row>
        <row r="998">
          <cell r="O998" t="str">
            <v/>
          </cell>
          <cell r="P998" t="str">
            <v/>
          </cell>
          <cell r="Q998" t="str">
            <v/>
          </cell>
          <cell r="R998" t="str">
            <v/>
          </cell>
        </row>
        <row r="999">
          <cell r="O999" t="str">
            <v/>
          </cell>
          <cell r="P999" t="str">
            <v/>
          </cell>
          <cell r="Q999" t="str">
            <v/>
          </cell>
          <cell r="R999" t="str">
            <v/>
          </cell>
        </row>
        <row r="1000">
          <cell r="O1000" t="str">
            <v/>
          </cell>
          <cell r="P1000" t="str">
            <v/>
          </cell>
          <cell r="Q1000" t="str">
            <v/>
          </cell>
          <cell r="R1000" t="str">
            <v/>
          </cell>
        </row>
        <row r="1001">
          <cell r="O1001" t="str">
            <v/>
          </cell>
          <cell r="P1001" t="str">
            <v/>
          </cell>
          <cell r="Q1001" t="str">
            <v/>
          </cell>
          <cell r="R1001" t="str">
            <v/>
          </cell>
        </row>
        <row r="1002">
          <cell r="O1002" t="str">
            <v/>
          </cell>
          <cell r="P1002" t="str">
            <v/>
          </cell>
          <cell r="Q1002" t="str">
            <v/>
          </cell>
          <cell r="R1002" t="str">
            <v/>
          </cell>
        </row>
        <row r="1003">
          <cell r="O1003" t="str">
            <v/>
          </cell>
          <cell r="P1003" t="str">
            <v/>
          </cell>
          <cell r="Q1003" t="str">
            <v/>
          </cell>
          <cell r="R1003" t="str">
            <v/>
          </cell>
        </row>
        <row r="1004">
          <cell r="O1004" t="str">
            <v/>
          </cell>
          <cell r="P1004" t="str">
            <v/>
          </cell>
          <cell r="Q1004" t="str">
            <v/>
          </cell>
          <cell r="R1004" t="str">
            <v/>
          </cell>
        </row>
        <row r="1005">
          <cell r="O1005" t="str">
            <v/>
          </cell>
          <cell r="P1005" t="str">
            <v/>
          </cell>
          <cell r="Q1005" t="str">
            <v/>
          </cell>
          <cell r="R1005" t="str">
            <v/>
          </cell>
        </row>
        <row r="1006">
          <cell r="O1006" t="str">
            <v/>
          </cell>
          <cell r="P1006" t="str">
            <v/>
          </cell>
          <cell r="Q1006" t="str">
            <v/>
          </cell>
          <cell r="R1006" t="str">
            <v/>
          </cell>
        </row>
        <row r="1007">
          <cell r="O1007" t="str">
            <v/>
          </cell>
          <cell r="P1007" t="str">
            <v/>
          </cell>
          <cell r="Q1007" t="str">
            <v/>
          </cell>
          <cell r="R1007" t="str">
            <v/>
          </cell>
        </row>
        <row r="1008">
          <cell r="O1008" t="str">
            <v/>
          </cell>
          <cell r="P1008" t="str">
            <v/>
          </cell>
          <cell r="Q1008" t="str">
            <v/>
          </cell>
          <cell r="R1008" t="str">
            <v/>
          </cell>
        </row>
        <row r="1009">
          <cell r="O1009" t="str">
            <v/>
          </cell>
          <cell r="P1009" t="str">
            <v/>
          </cell>
          <cell r="Q1009" t="str">
            <v/>
          </cell>
          <cell r="R1009" t="str">
            <v/>
          </cell>
        </row>
        <row r="1010">
          <cell r="O1010" t="str">
            <v/>
          </cell>
          <cell r="P1010" t="str">
            <v/>
          </cell>
          <cell r="Q1010" t="str">
            <v/>
          </cell>
          <cell r="R1010" t="str">
            <v/>
          </cell>
        </row>
        <row r="1011">
          <cell r="O1011" t="str">
            <v/>
          </cell>
          <cell r="P1011" t="str">
            <v/>
          </cell>
          <cell r="Q1011" t="str">
            <v/>
          </cell>
          <cell r="R1011" t="str">
            <v/>
          </cell>
        </row>
        <row r="1012">
          <cell r="O1012" t="str">
            <v/>
          </cell>
          <cell r="P1012" t="str">
            <v/>
          </cell>
          <cell r="Q1012" t="str">
            <v/>
          </cell>
          <cell r="R1012" t="str">
            <v/>
          </cell>
        </row>
        <row r="1013">
          <cell r="O1013" t="str">
            <v/>
          </cell>
          <cell r="P1013" t="str">
            <v/>
          </cell>
          <cell r="Q1013" t="str">
            <v/>
          </cell>
          <cell r="R1013" t="str">
            <v/>
          </cell>
        </row>
        <row r="1014">
          <cell r="O1014" t="str">
            <v/>
          </cell>
          <cell r="P1014" t="str">
            <v/>
          </cell>
          <cell r="Q1014" t="str">
            <v/>
          </cell>
          <cell r="R1014" t="str">
            <v/>
          </cell>
        </row>
        <row r="1015">
          <cell r="O1015" t="str">
            <v/>
          </cell>
          <cell r="P1015" t="str">
            <v/>
          </cell>
          <cell r="Q1015" t="str">
            <v/>
          </cell>
          <cell r="R1015" t="str">
            <v/>
          </cell>
        </row>
        <row r="1016">
          <cell r="O1016" t="str">
            <v/>
          </cell>
          <cell r="P1016" t="str">
            <v/>
          </cell>
          <cell r="Q1016" t="str">
            <v/>
          </cell>
          <cell r="R1016" t="str">
            <v/>
          </cell>
        </row>
        <row r="1017">
          <cell r="O1017" t="str">
            <v/>
          </cell>
          <cell r="P1017" t="str">
            <v/>
          </cell>
          <cell r="Q1017" t="str">
            <v/>
          </cell>
          <cell r="R1017" t="str">
            <v/>
          </cell>
        </row>
        <row r="1018">
          <cell r="O1018" t="str">
            <v/>
          </cell>
          <cell r="P1018" t="str">
            <v/>
          </cell>
          <cell r="Q1018" t="str">
            <v/>
          </cell>
          <cell r="R1018" t="str">
            <v/>
          </cell>
        </row>
        <row r="1019">
          <cell r="O1019" t="str">
            <v/>
          </cell>
          <cell r="P1019" t="str">
            <v/>
          </cell>
          <cell r="Q1019" t="str">
            <v/>
          </cell>
          <cell r="R1019" t="str">
            <v/>
          </cell>
        </row>
        <row r="1020">
          <cell r="O1020" t="str">
            <v/>
          </cell>
          <cell r="P1020" t="str">
            <v/>
          </cell>
          <cell r="Q1020" t="str">
            <v/>
          </cell>
          <cell r="R1020" t="str">
            <v/>
          </cell>
        </row>
        <row r="1021">
          <cell r="O1021" t="str">
            <v/>
          </cell>
          <cell r="P1021" t="str">
            <v/>
          </cell>
          <cell r="Q1021" t="str">
            <v/>
          </cell>
          <cell r="R1021" t="str">
            <v/>
          </cell>
        </row>
        <row r="1022">
          <cell r="O1022" t="str">
            <v/>
          </cell>
          <cell r="P1022" t="str">
            <v/>
          </cell>
          <cell r="Q1022" t="str">
            <v/>
          </cell>
          <cell r="R1022" t="str">
            <v/>
          </cell>
        </row>
        <row r="1023">
          <cell r="O1023" t="str">
            <v/>
          </cell>
          <cell r="P1023" t="str">
            <v/>
          </cell>
          <cell r="Q1023" t="str">
            <v/>
          </cell>
          <cell r="R1023" t="str">
            <v/>
          </cell>
        </row>
        <row r="1024">
          <cell r="O1024" t="str">
            <v/>
          </cell>
          <cell r="P1024" t="str">
            <v/>
          </cell>
          <cell r="Q1024" t="str">
            <v/>
          </cell>
          <cell r="R1024" t="str">
            <v/>
          </cell>
        </row>
        <row r="1025">
          <cell r="O1025" t="str">
            <v/>
          </cell>
          <cell r="P1025" t="str">
            <v/>
          </cell>
          <cell r="Q1025" t="str">
            <v/>
          </cell>
          <cell r="R1025" t="str">
            <v/>
          </cell>
        </row>
        <row r="1026">
          <cell r="O1026" t="str">
            <v/>
          </cell>
          <cell r="P1026" t="str">
            <v/>
          </cell>
          <cell r="Q1026" t="str">
            <v/>
          </cell>
          <cell r="R1026" t="str">
            <v/>
          </cell>
        </row>
        <row r="1027">
          <cell r="O1027" t="str">
            <v/>
          </cell>
          <cell r="P1027" t="str">
            <v/>
          </cell>
          <cell r="Q1027" t="str">
            <v/>
          </cell>
          <cell r="R1027" t="str">
            <v/>
          </cell>
        </row>
        <row r="1028">
          <cell r="O1028" t="str">
            <v/>
          </cell>
          <cell r="P1028" t="str">
            <v/>
          </cell>
          <cell r="Q1028" t="str">
            <v/>
          </cell>
          <cell r="R1028" t="str">
            <v/>
          </cell>
        </row>
        <row r="1029">
          <cell r="O1029" t="str">
            <v/>
          </cell>
          <cell r="P1029" t="str">
            <v/>
          </cell>
          <cell r="Q1029" t="str">
            <v/>
          </cell>
          <cell r="R1029" t="str">
            <v/>
          </cell>
        </row>
        <row r="1030">
          <cell r="O1030" t="str">
            <v/>
          </cell>
          <cell r="P1030" t="str">
            <v/>
          </cell>
          <cell r="Q1030" t="str">
            <v/>
          </cell>
          <cell r="R1030" t="str">
            <v/>
          </cell>
        </row>
        <row r="1031">
          <cell r="O1031" t="str">
            <v/>
          </cell>
          <cell r="P1031" t="str">
            <v/>
          </cell>
          <cell r="Q1031" t="str">
            <v/>
          </cell>
          <cell r="R1031" t="str">
            <v/>
          </cell>
        </row>
        <row r="1032">
          <cell r="O1032" t="str">
            <v/>
          </cell>
          <cell r="P1032" t="str">
            <v/>
          </cell>
          <cell r="Q1032" t="str">
            <v/>
          </cell>
          <cell r="R1032" t="str">
            <v/>
          </cell>
        </row>
        <row r="1033">
          <cell r="O1033" t="str">
            <v/>
          </cell>
          <cell r="P1033" t="str">
            <v/>
          </cell>
          <cell r="Q1033" t="str">
            <v/>
          </cell>
          <cell r="R1033" t="str">
            <v/>
          </cell>
        </row>
        <row r="1034">
          <cell r="O1034" t="str">
            <v/>
          </cell>
          <cell r="P1034" t="str">
            <v/>
          </cell>
          <cell r="Q1034" t="str">
            <v/>
          </cell>
          <cell r="R1034" t="str">
            <v/>
          </cell>
        </row>
        <row r="1035">
          <cell r="O1035" t="str">
            <v/>
          </cell>
          <cell r="P1035" t="str">
            <v/>
          </cell>
          <cell r="Q1035" t="str">
            <v/>
          </cell>
          <cell r="R1035" t="str">
            <v/>
          </cell>
        </row>
        <row r="1036">
          <cell r="O1036" t="str">
            <v/>
          </cell>
          <cell r="P1036" t="str">
            <v/>
          </cell>
          <cell r="Q1036" t="str">
            <v/>
          </cell>
          <cell r="R1036" t="str">
            <v/>
          </cell>
        </row>
        <row r="1037">
          <cell r="O1037" t="str">
            <v/>
          </cell>
          <cell r="P1037" t="str">
            <v/>
          </cell>
          <cell r="Q1037" t="str">
            <v/>
          </cell>
          <cell r="R1037" t="str">
            <v/>
          </cell>
        </row>
        <row r="1038">
          <cell r="O1038" t="str">
            <v/>
          </cell>
          <cell r="P1038" t="str">
            <v/>
          </cell>
          <cell r="Q1038" t="str">
            <v/>
          </cell>
          <cell r="R1038" t="str">
            <v/>
          </cell>
        </row>
        <row r="1039">
          <cell r="O1039" t="str">
            <v/>
          </cell>
          <cell r="P1039" t="str">
            <v/>
          </cell>
          <cell r="Q1039" t="str">
            <v/>
          </cell>
          <cell r="R1039" t="str">
            <v/>
          </cell>
        </row>
        <row r="1040">
          <cell r="O1040" t="str">
            <v/>
          </cell>
          <cell r="P1040" t="str">
            <v/>
          </cell>
          <cell r="Q1040" t="str">
            <v/>
          </cell>
          <cell r="R1040" t="str">
            <v/>
          </cell>
        </row>
        <row r="1041">
          <cell r="O1041" t="str">
            <v/>
          </cell>
          <cell r="P1041" t="str">
            <v/>
          </cell>
          <cell r="Q1041" t="str">
            <v/>
          </cell>
          <cell r="R1041" t="str">
            <v/>
          </cell>
        </row>
        <row r="1042">
          <cell r="O1042" t="str">
            <v/>
          </cell>
          <cell r="P1042" t="str">
            <v/>
          </cell>
          <cell r="Q1042" t="str">
            <v/>
          </cell>
          <cell r="R1042" t="str">
            <v/>
          </cell>
        </row>
        <row r="1043">
          <cell r="O1043" t="str">
            <v/>
          </cell>
          <cell r="P1043" t="str">
            <v/>
          </cell>
          <cell r="Q1043" t="str">
            <v/>
          </cell>
          <cell r="R1043" t="str">
            <v/>
          </cell>
        </row>
        <row r="1044">
          <cell r="O1044" t="str">
            <v/>
          </cell>
          <cell r="P1044" t="str">
            <v/>
          </cell>
          <cell r="Q1044" t="str">
            <v/>
          </cell>
          <cell r="R1044" t="str">
            <v/>
          </cell>
        </row>
        <row r="1045">
          <cell r="O1045" t="str">
            <v/>
          </cell>
          <cell r="P1045" t="str">
            <v/>
          </cell>
          <cell r="Q1045" t="str">
            <v/>
          </cell>
          <cell r="R1045" t="str">
            <v/>
          </cell>
        </row>
        <row r="1046">
          <cell r="O1046" t="str">
            <v/>
          </cell>
          <cell r="P1046" t="str">
            <v/>
          </cell>
          <cell r="Q1046" t="str">
            <v/>
          </cell>
          <cell r="R1046" t="str">
            <v/>
          </cell>
        </row>
        <row r="1047">
          <cell r="O1047" t="str">
            <v/>
          </cell>
          <cell r="P1047" t="str">
            <v/>
          </cell>
          <cell r="Q1047" t="str">
            <v/>
          </cell>
          <cell r="R1047" t="str">
            <v/>
          </cell>
        </row>
        <row r="1048">
          <cell r="O1048" t="str">
            <v/>
          </cell>
          <cell r="P1048" t="str">
            <v/>
          </cell>
          <cell r="Q1048" t="str">
            <v/>
          </cell>
          <cell r="R1048" t="str">
            <v/>
          </cell>
        </row>
        <row r="1049">
          <cell r="O1049" t="str">
            <v/>
          </cell>
          <cell r="P1049" t="str">
            <v/>
          </cell>
          <cell r="Q1049" t="str">
            <v/>
          </cell>
          <cell r="R1049" t="str">
            <v/>
          </cell>
        </row>
        <row r="1050">
          <cell r="O1050" t="str">
            <v/>
          </cell>
          <cell r="P1050" t="str">
            <v/>
          </cell>
          <cell r="Q1050" t="str">
            <v/>
          </cell>
          <cell r="R1050" t="str">
            <v/>
          </cell>
        </row>
        <row r="1051">
          <cell r="O1051" t="str">
            <v/>
          </cell>
          <cell r="P1051" t="str">
            <v/>
          </cell>
          <cell r="Q1051" t="str">
            <v/>
          </cell>
          <cell r="R1051" t="str">
            <v/>
          </cell>
        </row>
        <row r="1052">
          <cell r="O1052" t="str">
            <v/>
          </cell>
          <cell r="P1052" t="str">
            <v/>
          </cell>
          <cell r="Q1052" t="str">
            <v/>
          </cell>
          <cell r="R1052" t="str">
            <v/>
          </cell>
        </row>
        <row r="1053">
          <cell r="O1053" t="str">
            <v/>
          </cell>
          <cell r="P1053" t="str">
            <v/>
          </cell>
          <cell r="Q1053" t="str">
            <v/>
          </cell>
          <cell r="R1053" t="str">
            <v/>
          </cell>
        </row>
        <row r="1054">
          <cell r="O1054" t="str">
            <v/>
          </cell>
          <cell r="P1054" t="str">
            <v/>
          </cell>
          <cell r="Q1054" t="str">
            <v/>
          </cell>
          <cell r="R1054" t="str">
            <v/>
          </cell>
        </row>
        <row r="1055">
          <cell r="O1055" t="str">
            <v/>
          </cell>
          <cell r="P1055" t="str">
            <v/>
          </cell>
          <cell r="Q1055" t="str">
            <v/>
          </cell>
          <cell r="R1055" t="str">
            <v/>
          </cell>
        </row>
        <row r="1056">
          <cell r="O1056" t="str">
            <v/>
          </cell>
          <cell r="P1056" t="str">
            <v/>
          </cell>
          <cell r="Q1056" t="str">
            <v/>
          </cell>
          <cell r="R1056" t="str">
            <v/>
          </cell>
        </row>
        <row r="1057">
          <cell r="O1057" t="str">
            <v/>
          </cell>
          <cell r="P1057" t="str">
            <v/>
          </cell>
          <cell r="Q1057" t="str">
            <v/>
          </cell>
          <cell r="R1057" t="str">
            <v/>
          </cell>
        </row>
        <row r="1058">
          <cell r="O1058" t="str">
            <v/>
          </cell>
          <cell r="P1058" t="str">
            <v/>
          </cell>
          <cell r="Q1058" t="str">
            <v/>
          </cell>
          <cell r="R1058" t="str">
            <v/>
          </cell>
        </row>
        <row r="1059">
          <cell r="O1059" t="str">
            <v/>
          </cell>
          <cell r="P1059" t="str">
            <v/>
          </cell>
          <cell r="Q1059" t="str">
            <v/>
          </cell>
          <cell r="R1059" t="str">
            <v/>
          </cell>
        </row>
        <row r="1060">
          <cell r="O1060" t="str">
            <v/>
          </cell>
          <cell r="P1060" t="str">
            <v/>
          </cell>
          <cell r="Q1060" t="str">
            <v/>
          </cell>
          <cell r="R1060" t="str">
            <v/>
          </cell>
        </row>
        <row r="1061">
          <cell r="O1061" t="str">
            <v/>
          </cell>
          <cell r="P1061" t="str">
            <v/>
          </cell>
          <cell r="Q1061" t="str">
            <v/>
          </cell>
          <cell r="R1061" t="str">
            <v/>
          </cell>
        </row>
        <row r="1062">
          <cell r="O1062" t="str">
            <v/>
          </cell>
          <cell r="P1062" t="str">
            <v/>
          </cell>
          <cell r="Q1062" t="str">
            <v/>
          </cell>
          <cell r="R1062" t="str">
            <v/>
          </cell>
        </row>
        <row r="1063">
          <cell r="O1063" t="str">
            <v/>
          </cell>
          <cell r="P1063" t="str">
            <v/>
          </cell>
          <cell r="Q1063" t="str">
            <v/>
          </cell>
          <cell r="R1063" t="str">
            <v/>
          </cell>
        </row>
        <row r="1064">
          <cell r="O1064" t="str">
            <v/>
          </cell>
          <cell r="P1064" t="str">
            <v/>
          </cell>
          <cell r="Q1064" t="str">
            <v/>
          </cell>
          <cell r="R1064" t="str">
            <v/>
          </cell>
        </row>
        <row r="1065">
          <cell r="O1065" t="str">
            <v/>
          </cell>
          <cell r="P1065" t="str">
            <v/>
          </cell>
          <cell r="Q1065" t="str">
            <v/>
          </cell>
          <cell r="R1065" t="str">
            <v/>
          </cell>
        </row>
        <row r="1066">
          <cell r="O1066" t="str">
            <v/>
          </cell>
          <cell r="P1066" t="str">
            <v/>
          </cell>
          <cell r="Q1066" t="str">
            <v/>
          </cell>
          <cell r="R1066" t="str">
            <v/>
          </cell>
        </row>
        <row r="1067">
          <cell r="O1067" t="str">
            <v/>
          </cell>
          <cell r="P1067" t="str">
            <v/>
          </cell>
          <cell r="Q1067" t="str">
            <v/>
          </cell>
          <cell r="R1067" t="str">
            <v/>
          </cell>
        </row>
        <row r="1068">
          <cell r="O1068" t="str">
            <v/>
          </cell>
          <cell r="P1068" t="str">
            <v/>
          </cell>
          <cell r="Q1068" t="str">
            <v/>
          </cell>
          <cell r="R1068" t="str">
            <v/>
          </cell>
        </row>
        <row r="1069">
          <cell r="O1069" t="str">
            <v/>
          </cell>
          <cell r="P1069" t="str">
            <v/>
          </cell>
          <cell r="Q1069" t="str">
            <v/>
          </cell>
          <cell r="R1069" t="str">
            <v/>
          </cell>
        </row>
        <row r="1070">
          <cell r="O1070" t="str">
            <v/>
          </cell>
          <cell r="P1070" t="str">
            <v/>
          </cell>
          <cell r="Q1070" t="str">
            <v/>
          </cell>
          <cell r="R1070" t="str">
            <v/>
          </cell>
        </row>
        <row r="1071">
          <cell r="O1071" t="str">
            <v/>
          </cell>
          <cell r="P1071" t="str">
            <v/>
          </cell>
          <cell r="Q1071" t="str">
            <v/>
          </cell>
          <cell r="R1071" t="str">
            <v/>
          </cell>
        </row>
        <row r="1072">
          <cell r="O1072" t="str">
            <v/>
          </cell>
          <cell r="P1072" t="str">
            <v/>
          </cell>
          <cell r="Q1072" t="str">
            <v/>
          </cell>
          <cell r="R1072" t="str">
            <v/>
          </cell>
        </row>
        <row r="1073">
          <cell r="O1073" t="str">
            <v/>
          </cell>
          <cell r="P1073" t="str">
            <v/>
          </cell>
          <cell r="Q1073" t="str">
            <v/>
          </cell>
          <cell r="R1073" t="str">
            <v/>
          </cell>
        </row>
        <row r="1074">
          <cell r="O1074" t="str">
            <v/>
          </cell>
          <cell r="P1074" t="str">
            <v/>
          </cell>
          <cell r="Q1074" t="str">
            <v/>
          </cell>
          <cell r="R1074" t="str">
            <v/>
          </cell>
        </row>
        <row r="1075">
          <cell r="O1075" t="str">
            <v/>
          </cell>
          <cell r="P1075" t="str">
            <v/>
          </cell>
          <cell r="Q1075" t="str">
            <v/>
          </cell>
          <cell r="R1075" t="str">
            <v/>
          </cell>
        </row>
        <row r="1076">
          <cell r="O1076" t="str">
            <v/>
          </cell>
          <cell r="P1076" t="str">
            <v/>
          </cell>
          <cell r="Q1076" t="str">
            <v/>
          </cell>
          <cell r="R1076" t="str">
            <v/>
          </cell>
        </row>
        <row r="1077">
          <cell r="O1077" t="str">
            <v/>
          </cell>
          <cell r="P1077" t="str">
            <v/>
          </cell>
          <cell r="Q1077" t="str">
            <v/>
          </cell>
          <cell r="R1077" t="str">
            <v/>
          </cell>
        </row>
        <row r="1078">
          <cell r="O1078" t="str">
            <v/>
          </cell>
          <cell r="P1078" t="str">
            <v/>
          </cell>
          <cell r="Q1078" t="str">
            <v/>
          </cell>
          <cell r="R1078" t="str">
            <v/>
          </cell>
        </row>
        <row r="1079">
          <cell r="O1079" t="str">
            <v/>
          </cell>
          <cell r="P1079" t="str">
            <v/>
          </cell>
          <cell r="Q1079" t="str">
            <v/>
          </cell>
          <cell r="R1079" t="str">
            <v/>
          </cell>
        </row>
        <row r="1080">
          <cell r="O1080" t="str">
            <v/>
          </cell>
          <cell r="P1080" t="str">
            <v/>
          </cell>
          <cell r="Q1080" t="str">
            <v/>
          </cell>
          <cell r="R1080" t="str">
            <v/>
          </cell>
        </row>
        <row r="1081">
          <cell r="O1081" t="str">
            <v/>
          </cell>
          <cell r="P1081" t="str">
            <v/>
          </cell>
          <cell r="Q1081" t="str">
            <v/>
          </cell>
          <cell r="R1081" t="str">
            <v/>
          </cell>
        </row>
        <row r="1082">
          <cell r="O1082" t="str">
            <v/>
          </cell>
          <cell r="P1082" t="str">
            <v/>
          </cell>
          <cell r="Q1082" t="str">
            <v/>
          </cell>
          <cell r="R1082" t="str">
            <v/>
          </cell>
        </row>
        <row r="1083">
          <cell r="O1083" t="str">
            <v/>
          </cell>
          <cell r="P1083" t="str">
            <v/>
          </cell>
          <cell r="Q1083" t="str">
            <v/>
          </cell>
          <cell r="R1083" t="str">
            <v/>
          </cell>
        </row>
        <row r="1084">
          <cell r="O1084" t="str">
            <v/>
          </cell>
          <cell r="P1084" t="str">
            <v/>
          </cell>
          <cell r="Q1084" t="str">
            <v/>
          </cell>
          <cell r="R1084" t="str">
            <v/>
          </cell>
        </row>
        <row r="1085">
          <cell r="O1085" t="str">
            <v/>
          </cell>
          <cell r="P1085" t="str">
            <v/>
          </cell>
          <cell r="Q1085" t="str">
            <v/>
          </cell>
          <cell r="R1085" t="str">
            <v/>
          </cell>
        </row>
        <row r="1086">
          <cell r="O1086" t="str">
            <v/>
          </cell>
          <cell r="P1086" t="str">
            <v/>
          </cell>
          <cell r="Q1086" t="str">
            <v/>
          </cell>
          <cell r="R1086" t="str">
            <v/>
          </cell>
        </row>
        <row r="1087">
          <cell r="O1087" t="str">
            <v/>
          </cell>
          <cell r="P1087" t="str">
            <v/>
          </cell>
          <cell r="Q1087" t="str">
            <v/>
          </cell>
          <cell r="R1087" t="str">
            <v/>
          </cell>
        </row>
        <row r="1088">
          <cell r="O1088" t="str">
            <v/>
          </cell>
          <cell r="P1088" t="str">
            <v/>
          </cell>
          <cell r="Q1088" t="str">
            <v/>
          </cell>
          <cell r="R1088" t="str">
            <v/>
          </cell>
        </row>
        <row r="1089">
          <cell r="O1089" t="str">
            <v/>
          </cell>
          <cell r="P1089" t="str">
            <v/>
          </cell>
          <cell r="Q1089" t="str">
            <v/>
          </cell>
          <cell r="R1089" t="str">
            <v/>
          </cell>
        </row>
        <row r="1090">
          <cell r="O1090" t="str">
            <v/>
          </cell>
          <cell r="P1090" t="str">
            <v/>
          </cell>
          <cell r="Q1090" t="str">
            <v/>
          </cell>
          <cell r="R1090" t="str">
            <v/>
          </cell>
        </row>
        <row r="1091">
          <cell r="O1091" t="str">
            <v/>
          </cell>
          <cell r="P1091" t="str">
            <v/>
          </cell>
          <cell r="Q1091" t="str">
            <v/>
          </cell>
          <cell r="R1091" t="str">
            <v/>
          </cell>
        </row>
        <row r="1092">
          <cell r="O1092" t="str">
            <v/>
          </cell>
          <cell r="P1092" t="str">
            <v/>
          </cell>
          <cell r="Q1092" t="str">
            <v/>
          </cell>
          <cell r="R1092" t="str">
            <v/>
          </cell>
        </row>
        <row r="1093">
          <cell r="O1093" t="str">
            <v/>
          </cell>
          <cell r="P1093" t="str">
            <v/>
          </cell>
          <cell r="Q1093" t="str">
            <v/>
          </cell>
          <cell r="R1093" t="str">
            <v/>
          </cell>
        </row>
        <row r="1094">
          <cell r="O1094" t="str">
            <v/>
          </cell>
          <cell r="P1094" t="str">
            <v/>
          </cell>
          <cell r="Q1094" t="str">
            <v/>
          </cell>
          <cell r="R1094" t="str">
            <v/>
          </cell>
        </row>
        <row r="1095">
          <cell r="O1095" t="str">
            <v/>
          </cell>
          <cell r="P1095" t="str">
            <v/>
          </cell>
          <cell r="Q1095" t="str">
            <v/>
          </cell>
          <cell r="R1095" t="str">
            <v/>
          </cell>
        </row>
        <row r="1096">
          <cell r="O1096" t="str">
            <v/>
          </cell>
          <cell r="P1096" t="str">
            <v/>
          </cell>
          <cell r="Q1096" t="str">
            <v/>
          </cell>
          <cell r="R1096" t="str">
            <v/>
          </cell>
        </row>
        <row r="1097">
          <cell r="O1097" t="str">
            <v/>
          </cell>
          <cell r="P1097" t="str">
            <v/>
          </cell>
          <cell r="Q1097" t="str">
            <v/>
          </cell>
          <cell r="R1097" t="str">
            <v/>
          </cell>
        </row>
        <row r="1098">
          <cell r="O1098" t="str">
            <v/>
          </cell>
          <cell r="P1098" t="str">
            <v/>
          </cell>
          <cell r="Q1098" t="str">
            <v/>
          </cell>
          <cell r="R1098" t="str">
            <v/>
          </cell>
        </row>
        <row r="1099">
          <cell r="O1099" t="str">
            <v/>
          </cell>
          <cell r="P1099" t="str">
            <v/>
          </cell>
          <cell r="Q1099" t="str">
            <v/>
          </cell>
          <cell r="R1099" t="str">
            <v/>
          </cell>
        </row>
        <row r="1100">
          <cell r="O1100" t="str">
            <v/>
          </cell>
          <cell r="P1100" t="str">
            <v/>
          </cell>
          <cell r="Q1100" t="str">
            <v/>
          </cell>
          <cell r="R1100" t="str">
            <v/>
          </cell>
        </row>
        <row r="1101">
          <cell r="O1101" t="str">
            <v/>
          </cell>
          <cell r="P1101" t="str">
            <v/>
          </cell>
          <cell r="Q1101" t="str">
            <v/>
          </cell>
          <cell r="R1101" t="str">
            <v/>
          </cell>
        </row>
        <row r="1102">
          <cell r="O1102" t="str">
            <v/>
          </cell>
          <cell r="P1102" t="str">
            <v/>
          </cell>
          <cell r="Q1102" t="str">
            <v/>
          </cell>
          <cell r="R1102" t="str">
            <v/>
          </cell>
        </row>
        <row r="1103">
          <cell r="O1103" t="str">
            <v/>
          </cell>
          <cell r="P1103" t="str">
            <v/>
          </cell>
          <cell r="Q1103" t="str">
            <v/>
          </cell>
          <cell r="R1103" t="str">
            <v/>
          </cell>
        </row>
        <row r="1104">
          <cell r="O1104" t="str">
            <v/>
          </cell>
          <cell r="P1104" t="str">
            <v/>
          </cell>
          <cell r="Q1104" t="str">
            <v/>
          </cell>
          <cell r="R1104" t="str">
            <v/>
          </cell>
        </row>
        <row r="1105">
          <cell r="O1105" t="str">
            <v/>
          </cell>
          <cell r="P1105" t="str">
            <v/>
          </cell>
          <cell r="Q1105" t="str">
            <v/>
          </cell>
          <cell r="R1105" t="str">
            <v/>
          </cell>
        </row>
        <row r="1106">
          <cell r="O1106" t="str">
            <v/>
          </cell>
          <cell r="P1106" t="str">
            <v/>
          </cell>
          <cell r="Q1106" t="str">
            <v/>
          </cell>
          <cell r="R1106" t="str">
            <v/>
          </cell>
        </row>
        <row r="1107">
          <cell r="O1107" t="str">
            <v/>
          </cell>
          <cell r="P1107" t="str">
            <v/>
          </cell>
          <cell r="Q1107" t="str">
            <v/>
          </cell>
          <cell r="R1107" t="str">
            <v/>
          </cell>
        </row>
        <row r="1108">
          <cell r="O1108" t="str">
            <v/>
          </cell>
          <cell r="P1108" t="str">
            <v/>
          </cell>
          <cell r="Q1108" t="str">
            <v/>
          </cell>
          <cell r="R1108" t="str">
            <v/>
          </cell>
        </row>
        <row r="1109">
          <cell r="O1109" t="str">
            <v/>
          </cell>
          <cell r="P1109" t="str">
            <v/>
          </cell>
          <cell r="Q1109" t="str">
            <v/>
          </cell>
          <cell r="R1109" t="str">
            <v/>
          </cell>
        </row>
        <row r="1110">
          <cell r="O1110" t="str">
            <v/>
          </cell>
          <cell r="P1110" t="str">
            <v/>
          </cell>
          <cell r="Q1110" t="str">
            <v/>
          </cell>
          <cell r="R1110" t="str">
            <v/>
          </cell>
        </row>
        <row r="1111">
          <cell r="O1111" t="str">
            <v/>
          </cell>
          <cell r="P1111" t="str">
            <v/>
          </cell>
          <cell r="Q1111" t="str">
            <v/>
          </cell>
          <cell r="R1111" t="str">
            <v/>
          </cell>
        </row>
        <row r="1112">
          <cell r="O1112" t="str">
            <v/>
          </cell>
          <cell r="P1112" t="str">
            <v/>
          </cell>
          <cell r="Q1112" t="str">
            <v/>
          </cell>
          <cell r="R1112" t="str">
            <v/>
          </cell>
        </row>
        <row r="1113">
          <cell r="O1113" t="str">
            <v/>
          </cell>
          <cell r="P1113" t="str">
            <v/>
          </cell>
          <cell r="Q1113" t="str">
            <v/>
          </cell>
          <cell r="R1113" t="str">
            <v/>
          </cell>
        </row>
        <row r="1114">
          <cell r="O1114" t="str">
            <v/>
          </cell>
          <cell r="P1114" t="str">
            <v/>
          </cell>
          <cell r="Q1114" t="str">
            <v/>
          </cell>
          <cell r="R1114" t="str">
            <v/>
          </cell>
        </row>
        <row r="1115">
          <cell r="O1115" t="str">
            <v/>
          </cell>
          <cell r="P1115" t="str">
            <v/>
          </cell>
          <cell r="Q1115" t="str">
            <v/>
          </cell>
          <cell r="R1115" t="str">
            <v/>
          </cell>
        </row>
        <row r="1116">
          <cell r="O1116" t="str">
            <v/>
          </cell>
          <cell r="P1116" t="str">
            <v/>
          </cell>
          <cell r="Q1116" t="str">
            <v/>
          </cell>
          <cell r="R1116" t="str">
            <v/>
          </cell>
        </row>
        <row r="1117">
          <cell r="O1117" t="str">
            <v/>
          </cell>
          <cell r="P1117" t="str">
            <v/>
          </cell>
          <cell r="Q1117" t="str">
            <v/>
          </cell>
          <cell r="R1117" t="str">
            <v/>
          </cell>
        </row>
        <row r="1118">
          <cell r="O1118" t="str">
            <v/>
          </cell>
          <cell r="P1118" t="str">
            <v/>
          </cell>
          <cell r="Q1118" t="str">
            <v/>
          </cell>
          <cell r="R1118" t="str">
            <v/>
          </cell>
        </row>
        <row r="1119">
          <cell r="O1119" t="str">
            <v/>
          </cell>
          <cell r="P1119" t="str">
            <v/>
          </cell>
          <cell r="Q1119" t="str">
            <v/>
          </cell>
          <cell r="R1119" t="str">
            <v/>
          </cell>
        </row>
        <row r="1120">
          <cell r="O1120" t="str">
            <v/>
          </cell>
          <cell r="P1120" t="str">
            <v/>
          </cell>
          <cell r="Q1120" t="str">
            <v/>
          </cell>
          <cell r="R1120" t="str">
            <v/>
          </cell>
        </row>
        <row r="1121">
          <cell r="O1121" t="str">
            <v/>
          </cell>
          <cell r="P1121" t="str">
            <v/>
          </cell>
          <cell r="Q1121" t="str">
            <v/>
          </cell>
          <cell r="R1121" t="str">
            <v/>
          </cell>
        </row>
        <row r="1122">
          <cell r="O1122" t="str">
            <v/>
          </cell>
          <cell r="P1122" t="str">
            <v/>
          </cell>
          <cell r="Q1122" t="str">
            <v/>
          </cell>
          <cell r="R1122" t="str">
            <v/>
          </cell>
        </row>
        <row r="1123">
          <cell r="O1123" t="str">
            <v/>
          </cell>
          <cell r="P1123" t="str">
            <v/>
          </cell>
          <cell r="Q1123" t="str">
            <v/>
          </cell>
          <cell r="R1123" t="str">
            <v/>
          </cell>
        </row>
        <row r="1124">
          <cell r="O1124" t="str">
            <v/>
          </cell>
          <cell r="P1124" t="str">
            <v/>
          </cell>
          <cell r="Q1124" t="str">
            <v/>
          </cell>
          <cell r="R1124" t="str">
            <v/>
          </cell>
        </row>
        <row r="1125">
          <cell r="O1125" t="str">
            <v/>
          </cell>
          <cell r="P1125" t="str">
            <v/>
          </cell>
          <cell r="Q1125" t="str">
            <v/>
          </cell>
          <cell r="R1125" t="str">
            <v/>
          </cell>
        </row>
        <row r="1126">
          <cell r="O1126" t="str">
            <v/>
          </cell>
          <cell r="P1126" t="str">
            <v/>
          </cell>
          <cell r="Q1126" t="str">
            <v/>
          </cell>
          <cell r="R1126" t="str">
            <v/>
          </cell>
        </row>
        <row r="1127">
          <cell r="O1127" t="str">
            <v/>
          </cell>
          <cell r="P1127" t="str">
            <v/>
          </cell>
          <cell r="Q1127" t="str">
            <v/>
          </cell>
          <cell r="R1127" t="str">
            <v/>
          </cell>
        </row>
        <row r="1128">
          <cell r="O1128" t="str">
            <v/>
          </cell>
          <cell r="P1128" t="str">
            <v/>
          </cell>
          <cell r="Q1128" t="str">
            <v/>
          </cell>
          <cell r="R1128" t="str">
            <v/>
          </cell>
        </row>
        <row r="1129">
          <cell r="O1129" t="str">
            <v/>
          </cell>
          <cell r="P1129" t="str">
            <v/>
          </cell>
          <cell r="Q1129" t="str">
            <v/>
          </cell>
          <cell r="R1129" t="str">
            <v/>
          </cell>
        </row>
        <row r="1130">
          <cell r="O1130" t="str">
            <v/>
          </cell>
          <cell r="P1130" t="str">
            <v/>
          </cell>
          <cell r="Q1130" t="str">
            <v/>
          </cell>
          <cell r="R1130" t="str">
            <v/>
          </cell>
        </row>
        <row r="1131">
          <cell r="O1131" t="str">
            <v/>
          </cell>
          <cell r="P1131" t="str">
            <v/>
          </cell>
          <cell r="Q1131" t="str">
            <v/>
          </cell>
          <cell r="R1131" t="str">
            <v/>
          </cell>
        </row>
        <row r="1132">
          <cell r="O1132" t="str">
            <v/>
          </cell>
          <cell r="P1132" t="str">
            <v/>
          </cell>
          <cell r="Q1132" t="str">
            <v/>
          </cell>
          <cell r="R1132" t="str">
            <v/>
          </cell>
        </row>
        <row r="1133">
          <cell r="O1133" t="str">
            <v/>
          </cell>
          <cell r="P1133" t="str">
            <v/>
          </cell>
          <cell r="Q1133" t="str">
            <v/>
          </cell>
          <cell r="R1133" t="str">
            <v/>
          </cell>
        </row>
        <row r="1134">
          <cell r="O1134" t="str">
            <v/>
          </cell>
          <cell r="P1134" t="str">
            <v/>
          </cell>
          <cell r="Q1134" t="str">
            <v/>
          </cell>
          <cell r="R1134" t="str">
            <v/>
          </cell>
        </row>
        <row r="1135">
          <cell r="O1135" t="str">
            <v/>
          </cell>
          <cell r="P1135" t="str">
            <v/>
          </cell>
          <cell r="Q1135" t="str">
            <v/>
          </cell>
          <cell r="R1135" t="str">
            <v/>
          </cell>
        </row>
        <row r="1136">
          <cell r="O1136" t="str">
            <v/>
          </cell>
          <cell r="P1136" t="str">
            <v/>
          </cell>
          <cell r="Q1136" t="str">
            <v/>
          </cell>
          <cell r="R1136" t="str">
            <v/>
          </cell>
        </row>
        <row r="1137">
          <cell r="O1137" t="str">
            <v/>
          </cell>
          <cell r="P1137" t="str">
            <v/>
          </cell>
          <cell r="Q1137" t="str">
            <v/>
          </cell>
          <cell r="R1137" t="str">
            <v/>
          </cell>
        </row>
        <row r="1138">
          <cell r="O1138" t="str">
            <v/>
          </cell>
          <cell r="P1138" t="str">
            <v/>
          </cell>
          <cell r="Q1138" t="str">
            <v/>
          </cell>
          <cell r="R1138" t="str">
            <v/>
          </cell>
        </row>
        <row r="1139">
          <cell r="O1139" t="str">
            <v/>
          </cell>
          <cell r="P1139" t="str">
            <v/>
          </cell>
          <cell r="Q1139" t="str">
            <v/>
          </cell>
          <cell r="R1139" t="str">
            <v/>
          </cell>
        </row>
        <row r="1140">
          <cell r="O1140" t="str">
            <v/>
          </cell>
          <cell r="P1140" t="str">
            <v/>
          </cell>
          <cell r="Q1140" t="str">
            <v/>
          </cell>
          <cell r="R1140" t="str">
            <v/>
          </cell>
        </row>
        <row r="1141">
          <cell r="O1141" t="str">
            <v/>
          </cell>
          <cell r="P1141" t="str">
            <v/>
          </cell>
          <cell r="Q1141" t="str">
            <v/>
          </cell>
          <cell r="R1141" t="str">
            <v/>
          </cell>
        </row>
        <row r="1142">
          <cell r="O1142" t="str">
            <v/>
          </cell>
          <cell r="P1142" t="str">
            <v/>
          </cell>
          <cell r="Q1142" t="str">
            <v/>
          </cell>
          <cell r="R1142" t="str">
            <v/>
          </cell>
        </row>
        <row r="1143">
          <cell r="O1143" t="str">
            <v/>
          </cell>
          <cell r="P1143" t="str">
            <v/>
          </cell>
          <cell r="Q1143" t="str">
            <v/>
          </cell>
          <cell r="R1143" t="str">
            <v/>
          </cell>
        </row>
        <row r="1144">
          <cell r="O1144" t="str">
            <v/>
          </cell>
          <cell r="P1144" t="str">
            <v/>
          </cell>
          <cell r="Q1144" t="str">
            <v/>
          </cell>
          <cell r="R1144" t="str">
            <v/>
          </cell>
        </row>
        <row r="1145">
          <cell r="O1145" t="str">
            <v/>
          </cell>
          <cell r="P1145" t="str">
            <v/>
          </cell>
          <cell r="Q1145" t="str">
            <v/>
          </cell>
          <cell r="R1145" t="str">
            <v/>
          </cell>
        </row>
        <row r="1146">
          <cell r="O1146" t="str">
            <v/>
          </cell>
          <cell r="P1146" t="str">
            <v/>
          </cell>
          <cell r="Q1146" t="str">
            <v/>
          </cell>
          <cell r="R1146" t="str">
            <v/>
          </cell>
        </row>
        <row r="1147">
          <cell r="O1147" t="str">
            <v/>
          </cell>
          <cell r="P1147" t="str">
            <v/>
          </cell>
          <cell r="Q1147" t="str">
            <v/>
          </cell>
          <cell r="R1147" t="str">
            <v/>
          </cell>
        </row>
        <row r="1148">
          <cell r="O1148" t="str">
            <v/>
          </cell>
          <cell r="P1148" t="str">
            <v/>
          </cell>
          <cell r="Q1148" t="str">
            <v/>
          </cell>
          <cell r="R1148" t="str">
            <v/>
          </cell>
        </row>
        <row r="1149">
          <cell r="O1149" t="str">
            <v/>
          </cell>
          <cell r="P1149" t="str">
            <v/>
          </cell>
          <cell r="Q1149" t="str">
            <v/>
          </cell>
          <cell r="R1149" t="str">
            <v/>
          </cell>
        </row>
        <row r="1150">
          <cell r="O1150" t="str">
            <v/>
          </cell>
          <cell r="P1150" t="str">
            <v/>
          </cell>
          <cell r="Q1150" t="str">
            <v/>
          </cell>
          <cell r="R1150" t="str">
            <v/>
          </cell>
        </row>
        <row r="1151">
          <cell r="O1151" t="str">
            <v/>
          </cell>
          <cell r="P1151" t="str">
            <v/>
          </cell>
          <cell r="Q1151" t="str">
            <v/>
          </cell>
          <cell r="R1151" t="str">
            <v/>
          </cell>
        </row>
        <row r="1152">
          <cell r="O1152" t="str">
            <v/>
          </cell>
          <cell r="P1152" t="str">
            <v/>
          </cell>
          <cell r="Q1152" t="str">
            <v/>
          </cell>
          <cell r="R1152" t="str">
            <v/>
          </cell>
        </row>
        <row r="1153">
          <cell r="O1153" t="str">
            <v/>
          </cell>
          <cell r="P1153" t="str">
            <v/>
          </cell>
          <cell r="Q1153" t="str">
            <v/>
          </cell>
          <cell r="R1153" t="str">
            <v/>
          </cell>
        </row>
        <row r="1154">
          <cell r="O1154" t="str">
            <v/>
          </cell>
          <cell r="P1154" t="str">
            <v/>
          </cell>
          <cell r="Q1154" t="str">
            <v/>
          </cell>
          <cell r="R1154" t="str">
            <v/>
          </cell>
        </row>
        <row r="1155">
          <cell r="O1155" t="str">
            <v/>
          </cell>
          <cell r="P1155" t="str">
            <v/>
          </cell>
          <cell r="Q1155" t="str">
            <v/>
          </cell>
          <cell r="R1155" t="str">
            <v/>
          </cell>
        </row>
        <row r="1156">
          <cell r="O1156" t="str">
            <v/>
          </cell>
          <cell r="P1156" t="str">
            <v/>
          </cell>
          <cell r="Q1156" t="str">
            <v/>
          </cell>
          <cell r="R1156" t="str">
            <v/>
          </cell>
        </row>
        <row r="1157">
          <cell r="O1157" t="str">
            <v/>
          </cell>
          <cell r="P1157" t="str">
            <v/>
          </cell>
          <cell r="Q1157" t="str">
            <v/>
          </cell>
          <cell r="R1157" t="str">
            <v/>
          </cell>
        </row>
        <row r="1158">
          <cell r="O1158" t="str">
            <v/>
          </cell>
          <cell r="P1158" t="str">
            <v/>
          </cell>
          <cell r="Q1158" t="str">
            <v/>
          </cell>
          <cell r="R1158" t="str">
            <v/>
          </cell>
        </row>
        <row r="1159">
          <cell r="O1159" t="str">
            <v/>
          </cell>
          <cell r="P1159" t="str">
            <v/>
          </cell>
          <cell r="Q1159" t="str">
            <v/>
          </cell>
          <cell r="R1159" t="str">
            <v/>
          </cell>
        </row>
        <row r="1160">
          <cell r="O1160" t="str">
            <v/>
          </cell>
          <cell r="P1160" t="str">
            <v/>
          </cell>
          <cell r="Q1160" t="str">
            <v/>
          </cell>
          <cell r="R1160" t="str">
            <v/>
          </cell>
        </row>
        <row r="1161">
          <cell r="O1161" t="str">
            <v/>
          </cell>
          <cell r="P1161" t="str">
            <v/>
          </cell>
          <cell r="Q1161" t="str">
            <v/>
          </cell>
          <cell r="R1161" t="str">
            <v/>
          </cell>
        </row>
        <row r="1162">
          <cell r="O1162" t="str">
            <v/>
          </cell>
          <cell r="P1162" t="str">
            <v/>
          </cell>
          <cell r="Q1162" t="str">
            <v/>
          </cell>
          <cell r="R1162" t="str">
            <v/>
          </cell>
        </row>
        <row r="1163">
          <cell r="O1163" t="str">
            <v/>
          </cell>
          <cell r="P1163" t="str">
            <v/>
          </cell>
          <cell r="Q1163" t="str">
            <v/>
          </cell>
          <cell r="R1163" t="str">
            <v/>
          </cell>
        </row>
        <row r="1164">
          <cell r="O1164" t="str">
            <v/>
          </cell>
          <cell r="P1164" t="str">
            <v/>
          </cell>
          <cell r="Q1164" t="str">
            <v/>
          </cell>
          <cell r="R1164" t="str">
            <v/>
          </cell>
        </row>
        <row r="1165">
          <cell r="O1165" t="str">
            <v/>
          </cell>
          <cell r="P1165" t="str">
            <v/>
          </cell>
          <cell r="Q1165" t="str">
            <v/>
          </cell>
          <cell r="R1165" t="str">
            <v/>
          </cell>
        </row>
        <row r="1166">
          <cell r="O1166" t="str">
            <v/>
          </cell>
          <cell r="P1166" t="str">
            <v/>
          </cell>
          <cell r="Q1166" t="str">
            <v/>
          </cell>
          <cell r="R1166" t="str">
            <v/>
          </cell>
        </row>
        <row r="1167">
          <cell r="O1167" t="str">
            <v/>
          </cell>
          <cell r="P1167" t="str">
            <v/>
          </cell>
          <cell r="Q1167" t="str">
            <v/>
          </cell>
          <cell r="R1167" t="str">
            <v/>
          </cell>
        </row>
        <row r="1168">
          <cell r="O1168" t="str">
            <v/>
          </cell>
          <cell r="P1168" t="str">
            <v/>
          </cell>
          <cell r="Q1168" t="str">
            <v/>
          </cell>
          <cell r="R1168" t="str">
            <v/>
          </cell>
        </row>
        <row r="1169">
          <cell r="O1169" t="str">
            <v/>
          </cell>
          <cell r="P1169" t="str">
            <v/>
          </cell>
          <cell r="Q1169" t="str">
            <v/>
          </cell>
          <cell r="R1169" t="str">
            <v/>
          </cell>
        </row>
        <row r="1170">
          <cell r="O1170" t="str">
            <v/>
          </cell>
          <cell r="P1170" t="str">
            <v/>
          </cell>
          <cell r="Q1170" t="str">
            <v/>
          </cell>
          <cell r="R1170" t="str">
            <v/>
          </cell>
        </row>
        <row r="1171">
          <cell r="O1171" t="str">
            <v/>
          </cell>
          <cell r="P1171" t="str">
            <v/>
          </cell>
          <cell r="Q1171" t="str">
            <v/>
          </cell>
          <cell r="R1171" t="str">
            <v/>
          </cell>
        </row>
        <row r="1172">
          <cell r="O1172" t="str">
            <v/>
          </cell>
          <cell r="P1172" t="str">
            <v/>
          </cell>
          <cell r="Q1172" t="str">
            <v/>
          </cell>
          <cell r="R1172" t="str">
            <v/>
          </cell>
        </row>
        <row r="1173">
          <cell r="O1173" t="str">
            <v/>
          </cell>
          <cell r="P1173" t="str">
            <v/>
          </cell>
          <cell r="Q1173" t="str">
            <v/>
          </cell>
          <cell r="R1173" t="str">
            <v/>
          </cell>
        </row>
        <row r="1174">
          <cell r="O1174" t="str">
            <v/>
          </cell>
          <cell r="P1174" t="str">
            <v/>
          </cell>
          <cell r="Q1174" t="str">
            <v/>
          </cell>
          <cell r="R1174" t="str">
            <v/>
          </cell>
        </row>
        <row r="1175">
          <cell r="O1175" t="str">
            <v/>
          </cell>
          <cell r="P1175" t="str">
            <v/>
          </cell>
          <cell r="Q1175" t="str">
            <v/>
          </cell>
          <cell r="R1175" t="str">
            <v/>
          </cell>
        </row>
        <row r="1176">
          <cell r="O1176" t="str">
            <v/>
          </cell>
          <cell r="P1176" t="str">
            <v/>
          </cell>
          <cell r="Q1176" t="str">
            <v/>
          </cell>
          <cell r="R1176" t="str">
            <v/>
          </cell>
        </row>
        <row r="1177">
          <cell r="O1177" t="str">
            <v/>
          </cell>
          <cell r="P1177" t="str">
            <v/>
          </cell>
          <cell r="Q1177" t="str">
            <v/>
          </cell>
          <cell r="R1177" t="str">
            <v/>
          </cell>
        </row>
        <row r="1178">
          <cell r="O1178" t="str">
            <v/>
          </cell>
          <cell r="P1178" t="str">
            <v/>
          </cell>
          <cell r="Q1178" t="str">
            <v/>
          </cell>
          <cell r="R1178" t="str">
            <v/>
          </cell>
        </row>
        <row r="1179">
          <cell r="O1179" t="str">
            <v/>
          </cell>
          <cell r="P1179" t="str">
            <v/>
          </cell>
          <cell r="Q1179" t="str">
            <v/>
          </cell>
          <cell r="R1179" t="str">
            <v/>
          </cell>
        </row>
        <row r="1180">
          <cell r="O1180" t="str">
            <v/>
          </cell>
          <cell r="P1180" t="str">
            <v/>
          </cell>
          <cell r="Q1180" t="str">
            <v/>
          </cell>
          <cell r="R1180" t="str">
            <v/>
          </cell>
        </row>
        <row r="1181">
          <cell r="O1181" t="str">
            <v/>
          </cell>
          <cell r="P1181" t="str">
            <v/>
          </cell>
          <cell r="Q1181" t="str">
            <v/>
          </cell>
          <cell r="R1181" t="str">
            <v/>
          </cell>
        </row>
        <row r="1182">
          <cell r="O1182" t="str">
            <v/>
          </cell>
          <cell r="P1182" t="str">
            <v/>
          </cell>
          <cell r="Q1182" t="str">
            <v/>
          </cell>
          <cell r="R1182" t="str">
            <v/>
          </cell>
        </row>
        <row r="1183">
          <cell r="O1183" t="str">
            <v/>
          </cell>
          <cell r="P1183" t="str">
            <v/>
          </cell>
          <cell r="Q1183" t="str">
            <v/>
          </cell>
          <cell r="R1183" t="str">
            <v/>
          </cell>
        </row>
        <row r="1184">
          <cell r="O1184" t="str">
            <v/>
          </cell>
          <cell r="P1184" t="str">
            <v/>
          </cell>
          <cell r="Q1184" t="str">
            <v/>
          </cell>
          <cell r="R1184" t="str">
            <v/>
          </cell>
        </row>
        <row r="1185">
          <cell r="O1185" t="str">
            <v/>
          </cell>
          <cell r="P1185" t="str">
            <v/>
          </cell>
          <cell r="Q1185" t="str">
            <v/>
          </cell>
          <cell r="R1185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D7E46-B141-4E5C-96EE-12E30EEBE898}">
  <sheetPr>
    <pageSetUpPr fitToPage="1"/>
  </sheetPr>
  <dimension ref="A1:K36"/>
  <sheetViews>
    <sheetView tabSelected="1" workbookViewId="0">
      <pane ySplit="8" topLeftCell="A9" activePane="bottomLeft" state="frozen"/>
      <selection pane="bottomLeft" activeCell="A4" sqref="A4"/>
    </sheetView>
  </sheetViews>
  <sheetFormatPr defaultRowHeight="18" x14ac:dyDescent="0.45"/>
  <cols>
    <col min="1" max="1" width="3.5" bestFit="1" customWidth="1"/>
    <col min="2" max="2" width="40.69921875" customWidth="1"/>
    <col min="3" max="3" width="24.5" customWidth="1"/>
    <col min="4" max="4" width="13.19921875" customWidth="1"/>
    <col min="5" max="7" width="11.19921875" customWidth="1"/>
    <col min="8" max="8" width="9.69921875" customWidth="1"/>
    <col min="9" max="9" width="11.59765625" customWidth="1"/>
    <col min="10" max="10" width="16.59765625" hidden="1" customWidth="1"/>
    <col min="11" max="11" width="16.5" hidden="1" customWidth="1"/>
    <col min="12" max="12" width="9" customWidth="1"/>
  </cols>
  <sheetData>
    <row r="1" spans="1:11" ht="21.6" x14ac:dyDescent="0.45">
      <c r="A1" s="21" t="s">
        <v>257</v>
      </c>
      <c r="B1" s="21"/>
      <c r="C1" s="21"/>
      <c r="D1" s="21"/>
      <c r="E1" s="21"/>
      <c r="F1" s="21"/>
      <c r="G1" s="21"/>
      <c r="H1" s="21"/>
    </row>
    <row r="2" spans="1:11" ht="22.5" customHeight="1" x14ac:dyDescent="0.45">
      <c r="A2" s="8"/>
      <c r="B2" s="17" t="s">
        <v>252</v>
      </c>
      <c r="C2" s="46" t="s">
        <v>253</v>
      </c>
      <c r="D2" s="46"/>
      <c r="E2" s="18" t="s">
        <v>246</v>
      </c>
      <c r="F2" s="19"/>
      <c r="G2" s="19"/>
      <c r="H2" s="19"/>
    </row>
    <row r="3" spans="1:11" ht="22.5" customHeight="1" x14ac:dyDescent="0.45">
      <c r="A3" s="8"/>
      <c r="B3" s="17" t="s">
        <v>247</v>
      </c>
      <c r="C3" s="46" t="s">
        <v>248</v>
      </c>
      <c r="D3" s="46"/>
      <c r="E3" s="18" t="s">
        <v>249</v>
      </c>
      <c r="F3" s="20"/>
      <c r="G3" s="19"/>
      <c r="H3" s="19"/>
      <c r="J3" s="10">
        <v>10</v>
      </c>
      <c r="K3" s="9" t="str">
        <f>IF(OR(ISBLANK(J3),J3=10),"",VLOOKUP(J3,サービスの種類,2,FALSE))</f>
        <v/>
      </c>
    </row>
    <row r="4" spans="1:11" ht="22.5" customHeight="1" x14ac:dyDescent="0.45">
      <c r="A4" s="8"/>
      <c r="B4" s="17" t="s">
        <v>250</v>
      </c>
      <c r="C4" s="46" t="s">
        <v>251</v>
      </c>
      <c r="D4" s="46"/>
      <c r="E4" s="18" t="s">
        <v>254</v>
      </c>
      <c r="F4" s="19"/>
      <c r="G4" s="19"/>
      <c r="H4" s="19"/>
    </row>
    <row r="5" spans="1:11" x14ac:dyDescent="0.45">
      <c r="A5" s="45" t="s">
        <v>39</v>
      </c>
      <c r="B5" s="45"/>
      <c r="C5" s="45"/>
      <c r="D5" s="45"/>
      <c r="E5" s="45"/>
      <c r="F5" s="45"/>
      <c r="G5" s="2"/>
      <c r="H5" s="2"/>
    </row>
    <row r="6" spans="1:11" ht="24" customHeight="1" x14ac:dyDescent="0.2">
      <c r="A6" s="47" t="str">
        <f ca="1">IF(ISERROR(INDEX(INDIRECT($K$3),1,1)),"",INDEX(INDIRECT($K$3),1,1))</f>
        <v/>
      </c>
      <c r="B6" s="47"/>
      <c r="C6" s="47"/>
      <c r="D6" s="48" t="str">
        <f>IF(OR(ISBLANK(J3),J3=10),"",IF(OR(J3=8,J3=9),"※登録者数は","※入所者数、待機者数は")&amp;TEXT(データ貼付けシート!I3,"ge.m.d")&amp;"現在の数値です。")</f>
        <v/>
      </c>
      <c r="E6" s="48"/>
      <c r="F6" s="48"/>
      <c r="G6" s="48"/>
      <c r="H6" s="26"/>
    </row>
    <row r="7" spans="1:11" ht="49.5" customHeight="1" x14ac:dyDescent="0.45">
      <c r="A7" s="3"/>
      <c r="B7" s="44" t="str">
        <f ca="1">IF(ISERROR(INDEX(INDIRECT($K$3),2,1)),"",INDEX(INDIRECT($K$3),2,1))</f>
        <v/>
      </c>
      <c r="C7" s="44"/>
      <c r="D7" s="44"/>
      <c r="E7" s="44"/>
      <c r="F7" s="44"/>
      <c r="G7" s="44"/>
      <c r="H7" s="23"/>
    </row>
    <row r="8" spans="1:11" x14ac:dyDescent="0.45">
      <c r="A8" s="4"/>
      <c r="B8" s="5" t="s">
        <v>40</v>
      </c>
      <c r="C8" s="5" t="s">
        <v>41</v>
      </c>
      <c r="D8" s="5" t="s">
        <v>42</v>
      </c>
      <c r="E8" s="5" t="s">
        <v>44</v>
      </c>
      <c r="F8" s="5" t="str">
        <f>IF(OR(K3="小規模多機能型居宅介護",K3="複合型サービス"),"現登録者数","現入所者数")</f>
        <v>現入所者数</v>
      </c>
      <c r="G8" s="16" t="str">
        <f>IF(OR(K3="小規模多機能型居宅介護",K3="複合型サービス"),"","入所待機者数")</f>
        <v>入所待機者数</v>
      </c>
    </row>
    <row r="9" spans="1:11" x14ac:dyDescent="0.45">
      <c r="A9" s="6" t="str">
        <f ca="1">IF(ISERROR(INDEX(INDIRECT($K$3),3,1)),"",INDEX(INDIRECT($K$3),3,1))</f>
        <v/>
      </c>
      <c r="B9" s="7" t="str">
        <f ca="1">IF(ISERROR(INDEX(INDIRECT($K$3),3,2)),"",INDEX(INDIRECT($K$3),3,2))</f>
        <v/>
      </c>
      <c r="C9" s="7" t="str">
        <f ca="1">IF(ISERROR(INDEX(INDIRECT($K$3),3,3)),"",INDEX(INDIRECT($K$3),3,3))</f>
        <v/>
      </c>
      <c r="D9" s="7" t="str">
        <f ca="1">IF(ISERROR(INDEX(INDIRECT($K$3),3,4)),"",INDEX(INDIRECT($K$3),3,4))</f>
        <v/>
      </c>
      <c r="E9" s="7" t="str">
        <f ca="1">IF(ISERROR(INDEX(INDIRECT($K$3),3,6)),"",INDEX(INDIRECT($K$3),3,6))</f>
        <v/>
      </c>
      <c r="F9" s="7" t="str">
        <f ca="1">IF(ISERROR(INDEX(INDIRECT($K$3),3,7)),"",INDEX(INDIRECT($K$3),3,7))</f>
        <v/>
      </c>
      <c r="G9" s="7" t="str">
        <f ca="1">IF(ISERROR(INDEX(INDIRECT($K$3),3,8)),"",INDEX(INDIRECT($K$3),3,8))</f>
        <v/>
      </c>
    </row>
    <row r="10" spans="1:11" x14ac:dyDescent="0.45">
      <c r="A10" s="6" t="str">
        <f ca="1">IF(ISERROR(INDEX(INDIRECT($K$3),4,1)),"",INDEX(INDIRECT($K$3),4,1))</f>
        <v/>
      </c>
      <c r="B10" s="7" t="str">
        <f ca="1">IF(ISERROR(INDEX(INDIRECT($K$3),4,2)),"",INDEX(INDIRECT($K$3),4,2))</f>
        <v/>
      </c>
      <c r="C10" s="7" t="str">
        <f ca="1">IF(ISERROR(INDEX(INDIRECT($K$3),4,3)),"",INDEX(INDIRECT($K$3),4,3))</f>
        <v/>
      </c>
      <c r="D10" s="7" t="str">
        <f ca="1">IF(ISERROR(INDEX(INDIRECT($K$3),4,4)),"",INDEX(INDIRECT($K$3),4,4))</f>
        <v/>
      </c>
      <c r="E10" s="7" t="str">
        <f ca="1">IF(ISERROR(INDEX(INDIRECT($K$3),4,6)),"",INDEX(INDIRECT($K$3),4,6))</f>
        <v/>
      </c>
      <c r="F10" s="7" t="str">
        <f ca="1">IF(ISERROR(INDEX(INDIRECT($K$3),4,7)),"",INDEX(INDIRECT($K$3),4,7))</f>
        <v/>
      </c>
      <c r="G10" s="7" t="str">
        <f ca="1">IF(ISERROR(INDEX(INDIRECT($K$3),4,8)),"",INDEX(INDIRECT($K$3),4,8))</f>
        <v/>
      </c>
    </row>
    <row r="11" spans="1:11" x14ac:dyDescent="0.45">
      <c r="A11" s="6" t="str">
        <f ca="1">IF(ISERROR(INDEX(INDIRECT($K$3),5,1)),"",INDEX(INDIRECT($K$3),5,1))</f>
        <v/>
      </c>
      <c r="B11" s="7" t="str">
        <f ca="1">IF(ISERROR(INDEX(INDIRECT($K$3),5,2)),"",INDEX(INDIRECT($K$3),5,2))</f>
        <v/>
      </c>
      <c r="C11" s="7" t="str">
        <f ca="1">IF(ISERROR(INDEX(INDIRECT($K$3),5,3)),"",INDEX(INDIRECT($K$3),5,3))</f>
        <v/>
      </c>
      <c r="D11" s="7" t="str">
        <f ca="1">IF(ISERROR(INDEX(INDIRECT($K$3),5,4)),"",INDEX(INDIRECT($K$3),5,4))</f>
        <v/>
      </c>
      <c r="E11" s="7" t="str">
        <f ca="1">IF(ISERROR(INDEX(INDIRECT($K$3),5,6)),"",INDEX(INDIRECT($K$3),5,6))</f>
        <v/>
      </c>
      <c r="F11" s="7" t="str">
        <f ca="1">IF(ISERROR(INDEX(INDIRECT($K$3),5,7)),"",INDEX(INDIRECT($K$3),5,7))</f>
        <v/>
      </c>
      <c r="G11" s="7" t="str">
        <f ca="1">IF(ISERROR(INDEX(INDIRECT($K$3),5,8)),"",INDEX(INDIRECT($K$3),5,8))</f>
        <v/>
      </c>
    </row>
    <row r="12" spans="1:11" x14ac:dyDescent="0.45">
      <c r="A12" s="6" t="str">
        <f ca="1">IF(ISERROR(INDEX(INDIRECT($K$3),6,1)),"",INDEX(INDIRECT($K$3),6,1))</f>
        <v/>
      </c>
      <c r="B12" s="7" t="str">
        <f ca="1">IF(ISERROR(INDEX(INDIRECT($K$3),6,2)),"",INDEX(INDIRECT($K$3),6,2))</f>
        <v/>
      </c>
      <c r="C12" s="7" t="str">
        <f ca="1">IF(ISERROR(INDEX(INDIRECT($K$3),6,3)),"",INDEX(INDIRECT($K$3),6,3))</f>
        <v/>
      </c>
      <c r="D12" s="7" t="str">
        <f ca="1">IF(ISERROR(INDEX(INDIRECT($K$3),6,4)),"",INDEX(INDIRECT($K$3),6,4))</f>
        <v/>
      </c>
      <c r="E12" s="7" t="str">
        <f ca="1">IF(ISERROR(INDEX(INDIRECT($K$3),6,6)),"",INDEX(INDIRECT($K$3),6,6))</f>
        <v/>
      </c>
      <c r="F12" s="7" t="str">
        <f ca="1">IF(ISERROR(INDEX(INDIRECT($K$3),6,7)),"",INDEX(INDIRECT($K$3),6,7))</f>
        <v/>
      </c>
      <c r="G12" s="7" t="str">
        <f ca="1">IF(ISERROR(INDEX(INDIRECT($K$3),6,8)),"",INDEX(INDIRECT($K$3),6,8))</f>
        <v/>
      </c>
    </row>
    <row r="13" spans="1:11" x14ac:dyDescent="0.45">
      <c r="A13" s="6" t="str">
        <f ca="1">IF(ISERROR(INDEX(INDIRECT($K$3),7,1)),"",INDEX(INDIRECT($K$3),7,1))</f>
        <v/>
      </c>
      <c r="B13" s="7" t="str">
        <f ca="1">IF(ISERROR(INDEX(INDIRECT($K$3),7,2)),"",INDEX(INDIRECT($K$3),7,2))</f>
        <v/>
      </c>
      <c r="C13" s="7" t="str">
        <f ca="1">IF(ISERROR(INDEX(INDIRECT($K$3),7,3)),"",INDEX(INDIRECT($K$3),7,3))</f>
        <v/>
      </c>
      <c r="D13" s="7" t="str">
        <f ca="1">IF(ISERROR(INDEX(INDIRECT($K$3),7,4)),"",INDEX(INDIRECT($K$3),7,4))</f>
        <v/>
      </c>
      <c r="E13" s="7" t="str">
        <f ca="1">IF(ISERROR(INDEX(INDIRECT($K$3),7,6)),"",INDEX(INDIRECT($K$3),7,6))</f>
        <v/>
      </c>
      <c r="F13" s="7" t="str">
        <f ca="1">IF(ISERROR(INDEX(INDIRECT($K$3),7,7)),"",INDEX(INDIRECT($K$3),7,7))</f>
        <v/>
      </c>
      <c r="G13" s="7" t="str">
        <f ca="1">IF(ISERROR(INDEX(INDIRECT($K$3),7,8)),"",INDEX(INDIRECT($K$3),7,8))</f>
        <v/>
      </c>
    </row>
    <row r="14" spans="1:11" x14ac:dyDescent="0.45">
      <c r="A14" s="6" t="str">
        <f ca="1">IF(ISERROR(INDEX(INDIRECT($K$3),8,1)),"",INDEX(INDIRECT($K$3),8,1))</f>
        <v/>
      </c>
      <c r="B14" s="7" t="str">
        <f ca="1">IF(ISERROR(INDEX(INDIRECT($K$3),8,2)),"",INDEX(INDIRECT($K$3),8,2))</f>
        <v/>
      </c>
      <c r="C14" s="7" t="str">
        <f ca="1">IF(ISERROR(INDEX(INDIRECT($K$3),8,3)),"",INDEX(INDIRECT($K$3),8,3))</f>
        <v/>
      </c>
      <c r="D14" s="7" t="str">
        <f ca="1">IF(ISERROR(INDEX(INDIRECT($K$3),8,4)),"",INDEX(INDIRECT($K$3),8,4))</f>
        <v/>
      </c>
      <c r="E14" s="7" t="str">
        <f ca="1">IF(ISERROR(INDEX(INDIRECT($K$3),8,6)),"",INDEX(INDIRECT($K$3),8,6))</f>
        <v/>
      </c>
      <c r="F14" s="7" t="str">
        <f ca="1">IF(ISERROR(INDEX(INDIRECT($K$3),8,7)),"",INDEX(INDIRECT($K$3),8,7))</f>
        <v/>
      </c>
      <c r="G14" s="7" t="str">
        <f ca="1">IF(ISERROR(INDEX(INDIRECT($K$3),8,8)),"",INDEX(INDIRECT($K$3),8,8))</f>
        <v/>
      </c>
    </row>
    <row r="15" spans="1:11" x14ac:dyDescent="0.45">
      <c r="A15" s="6" t="str">
        <f ca="1">IF(ISERROR(INDEX(INDIRECT($K$3),9,1)),"",INDEX(INDIRECT($K$3),9,1))</f>
        <v/>
      </c>
      <c r="B15" s="7" t="str">
        <f ca="1">IF(ISERROR(INDEX(INDIRECT($K$3),9,2)),"",INDEX(INDIRECT($K$3),9,2))</f>
        <v/>
      </c>
      <c r="C15" s="7" t="str">
        <f ca="1">IF(ISERROR(INDEX(INDIRECT($K$3),9,3)),"",INDEX(INDIRECT($K$3),9,3))</f>
        <v/>
      </c>
      <c r="D15" s="7" t="str">
        <f ca="1">IF(ISERROR(INDEX(INDIRECT($K$3),9,4)),"",INDEX(INDIRECT($K$3),9,4))</f>
        <v/>
      </c>
      <c r="E15" s="7" t="str">
        <f ca="1">IF(ISERROR(INDEX(INDIRECT($K$3),9,6)),"",INDEX(INDIRECT($K$3),9,6))</f>
        <v/>
      </c>
      <c r="F15" s="7" t="str">
        <f ca="1">IF(ISERROR(INDEX(INDIRECT($K$3),9,7)),"",INDEX(INDIRECT($K$3),9,7))</f>
        <v/>
      </c>
      <c r="G15" s="7" t="str">
        <f ca="1">IF(ISERROR(INDEX(INDIRECT($K$3),9,8)),"",INDEX(INDIRECT($K$3),9,8))</f>
        <v/>
      </c>
    </row>
    <row r="16" spans="1:11" x14ac:dyDescent="0.45">
      <c r="A16" s="6" t="str">
        <f ca="1">IF(ISERROR(INDEX(INDIRECT($K$3),10,1)),"",INDEX(INDIRECT($K$3),10,1))</f>
        <v/>
      </c>
      <c r="B16" s="7" t="str">
        <f ca="1">IF(ISERROR(INDEX(INDIRECT($K$3),10,2)),"",INDEX(INDIRECT($K$3),10,2))</f>
        <v/>
      </c>
      <c r="C16" s="7" t="str">
        <f ca="1">IF(ISERROR(INDEX(INDIRECT($K$3),10,3)),"",INDEX(INDIRECT($K$3),10,3))</f>
        <v/>
      </c>
      <c r="D16" s="7" t="str">
        <f ca="1">IF(ISERROR(INDEX(INDIRECT($K$3),10,4)),"",INDEX(INDIRECT($K$3),10,4))</f>
        <v/>
      </c>
      <c r="E16" s="7" t="str">
        <f ca="1">IF(ISERROR(INDEX(INDIRECT($K$3),10,6)),"",INDEX(INDIRECT($K$3),10,6))</f>
        <v/>
      </c>
      <c r="F16" s="7" t="str">
        <f ca="1">IF(ISERROR(INDEX(INDIRECT($K$3),10,7)),"",INDEX(INDIRECT($K$3),10,7))</f>
        <v/>
      </c>
      <c r="G16" s="7" t="str">
        <f ca="1">IF(ISERROR(INDEX(INDIRECT($K$3),10,8)),"",INDEX(INDIRECT($K$3),10,8))</f>
        <v/>
      </c>
    </row>
    <row r="17" spans="1:8" x14ac:dyDescent="0.45">
      <c r="A17" s="6" t="str">
        <f ca="1">IF(ISERROR(INDEX(INDIRECT($K$3),11,1)),"",INDEX(INDIRECT($K$3),11,1))</f>
        <v/>
      </c>
      <c r="B17" s="7" t="str">
        <f ca="1">IF(ISERROR(INDEX(INDIRECT($K$3),11,2)),"",INDEX(INDIRECT($K$3),11,2))</f>
        <v/>
      </c>
      <c r="C17" s="7" t="str">
        <f ca="1">IF(ISERROR(INDEX(INDIRECT($K$3),11,3)),"",INDEX(INDIRECT($K$3),11,3))</f>
        <v/>
      </c>
      <c r="D17" s="7" t="str">
        <f ca="1">IF(ISERROR(INDEX(INDIRECT($K$3),11,4)),"",INDEX(INDIRECT($K$3),11,4))</f>
        <v/>
      </c>
      <c r="E17" s="7" t="str">
        <f ca="1">IF(ISERROR(INDEX(INDIRECT($K$3),11,6)),"",INDEX(INDIRECT($K$3),11,6))</f>
        <v/>
      </c>
      <c r="F17" s="7" t="str">
        <f ca="1">IF(ISERROR(INDEX(INDIRECT($K$3),11,7)),"",INDEX(INDIRECT($K$3),11,7))</f>
        <v/>
      </c>
      <c r="G17" s="7" t="str">
        <f ca="1">IF(ISERROR(INDEX(INDIRECT($K$3),11,8)),"",INDEX(INDIRECT($K$3),11,8))</f>
        <v/>
      </c>
    </row>
    <row r="18" spans="1:8" x14ac:dyDescent="0.45">
      <c r="A18" s="6" t="str">
        <f ca="1">IF(ISERROR(INDEX(INDIRECT($K$3),12,1)),"",INDEX(INDIRECT($K$3),12,1))</f>
        <v/>
      </c>
      <c r="B18" s="7" t="str">
        <f ca="1">IF(ISERROR(INDEX(INDIRECT($K$3),12,2)),"",INDEX(INDIRECT($K$3),12,2))</f>
        <v/>
      </c>
      <c r="C18" s="7" t="str">
        <f ca="1">IF(ISERROR(INDEX(INDIRECT($K$3),12,3)),"",INDEX(INDIRECT($K$3),12,3))</f>
        <v/>
      </c>
      <c r="D18" s="7" t="str">
        <f ca="1">IF(ISERROR(INDEX(INDIRECT($K$3),12,4)),"",INDEX(INDIRECT($K$3),12,4))</f>
        <v/>
      </c>
      <c r="E18" s="7" t="str">
        <f ca="1">IF(ISERROR(INDEX(INDIRECT($K$3),12,6)),"",INDEX(INDIRECT($K$3),12,6))</f>
        <v/>
      </c>
      <c r="F18" s="7" t="str">
        <f ca="1">IF(ISERROR(INDEX(INDIRECT($K$3),12,7)),"",INDEX(INDIRECT($K$3),12,7))</f>
        <v/>
      </c>
      <c r="G18" s="7" t="str">
        <f ca="1">IF(ISERROR(INDEX(INDIRECT($K$3),12,8)),"",INDEX(INDIRECT($K$3),12,8))</f>
        <v/>
      </c>
    </row>
    <row r="19" spans="1:8" x14ac:dyDescent="0.45">
      <c r="A19" s="6" t="str">
        <f ca="1">IF(ISERROR(INDEX(INDIRECT($K$3),13,1)),"",INDEX(INDIRECT($K$3),13,1))</f>
        <v/>
      </c>
      <c r="B19" s="7" t="str">
        <f ca="1">IF(ISERROR(INDEX(INDIRECT($K$3),13,2)),"",INDEX(INDIRECT($K$3),13,2))</f>
        <v/>
      </c>
      <c r="C19" s="7" t="str">
        <f ca="1">IF(ISERROR(INDEX(INDIRECT($K$3),13,3)),"",INDEX(INDIRECT($K$3),13,3))</f>
        <v/>
      </c>
      <c r="D19" s="7" t="str">
        <f ca="1">IF(ISERROR(INDEX(INDIRECT($K$3),13,4)),"",INDEX(INDIRECT($K$3),13,4))</f>
        <v/>
      </c>
      <c r="E19" s="7" t="str">
        <f ca="1">IF(ISERROR(INDEX(INDIRECT($K$3),13,6)),"",INDEX(INDIRECT($K$3),13,6))</f>
        <v/>
      </c>
      <c r="F19" s="7" t="str">
        <f ca="1">IF(ISERROR(INDEX(INDIRECT($K$3),13,7)),"",INDEX(INDIRECT($K$3),13,7))</f>
        <v/>
      </c>
      <c r="G19" s="7" t="str">
        <f ca="1">IF(ISERROR(INDEX(INDIRECT($K$3),13,8)),"",INDEX(INDIRECT($K$3),13,8))</f>
        <v/>
      </c>
    </row>
    <row r="20" spans="1:8" x14ac:dyDescent="0.45">
      <c r="A20" s="6" t="str">
        <f ca="1">IF(ISERROR(INDEX(INDIRECT($K$3),14,1)),"",INDEX(INDIRECT($K$3),14,1))</f>
        <v/>
      </c>
      <c r="B20" s="7" t="str">
        <f ca="1">IF(ISERROR(INDEX(INDIRECT($K$3),14,2)),"",INDEX(INDIRECT($K$3),14,2))</f>
        <v/>
      </c>
      <c r="C20" s="7" t="str">
        <f ca="1">IF(ISERROR(INDEX(INDIRECT($K$3),14,3)),"",INDEX(INDIRECT($K$3),14,3))</f>
        <v/>
      </c>
      <c r="D20" s="7" t="str">
        <f ca="1">IF(ISERROR(INDEX(INDIRECT($K$3),14,4)),"",INDEX(INDIRECT($K$3),14,4))</f>
        <v/>
      </c>
      <c r="E20" s="7" t="str">
        <f ca="1">IF(ISERROR(INDEX(INDIRECT($K$3),14,6)),"",INDEX(INDIRECT($K$3),14,6))</f>
        <v/>
      </c>
      <c r="F20" s="7" t="str">
        <f ca="1">IF(ISERROR(INDEX(INDIRECT($K$3),14,7)),"",INDEX(INDIRECT($K$3),14,7))</f>
        <v/>
      </c>
      <c r="G20" s="7" t="str">
        <f ca="1">IF(ISERROR(INDEX(INDIRECT($K$3),14,8)),"",INDEX(INDIRECT($K$3),14,8))</f>
        <v/>
      </c>
    </row>
    <row r="21" spans="1:8" x14ac:dyDescent="0.45">
      <c r="A21" s="6" t="str">
        <f ca="1">IF(ISERROR(INDEX(INDIRECT($K$3),15,1)),"",INDEX(INDIRECT($K$3),15,1))</f>
        <v/>
      </c>
      <c r="B21" s="7" t="str">
        <f ca="1">IF(ISERROR(INDEX(INDIRECT($K$3),15,2)),"",INDEX(INDIRECT($K$3),15,2))</f>
        <v/>
      </c>
      <c r="C21" s="7" t="str">
        <f ca="1">IF(ISERROR(INDEX(INDIRECT($K$3),15,3)),"",INDEX(INDIRECT($K$3),15,3))</f>
        <v/>
      </c>
      <c r="D21" s="7" t="str">
        <f ca="1">IF(ISERROR(INDEX(INDIRECT($K$3),15,4)),"",INDEX(INDIRECT($K$3),15,4))</f>
        <v/>
      </c>
      <c r="E21" s="7" t="str">
        <f ca="1">IF(ISERROR(INDEX(INDIRECT($K$3),15,6)),"",INDEX(INDIRECT($K$3),15,6))</f>
        <v/>
      </c>
      <c r="F21" s="7" t="str">
        <f ca="1">IF(ISERROR(INDEX(INDIRECT($K$3),15,7)),"",INDEX(INDIRECT($K$3),15,7))</f>
        <v/>
      </c>
      <c r="G21" s="7" t="str">
        <f ca="1">IF(ISERROR(INDEX(INDIRECT($K$3),15,8)),"",INDEX(INDIRECT($K$3),15,8))</f>
        <v/>
      </c>
    </row>
    <row r="22" spans="1:8" x14ac:dyDescent="0.45">
      <c r="A22" s="6" t="str">
        <f ca="1">IF(ISERROR(INDEX(INDIRECT($K$3),16,1)),"",INDEX(INDIRECT($K$3),16,1))</f>
        <v/>
      </c>
      <c r="B22" s="7" t="str">
        <f ca="1">IF(ISERROR(INDEX(INDIRECT($K$3),16,2)),"",INDEX(INDIRECT($K$3),16,2))</f>
        <v/>
      </c>
      <c r="C22" s="7" t="str">
        <f ca="1">IF(ISERROR(INDEX(INDIRECT($K$3),16,3)),"",INDEX(INDIRECT($K$3),16,3))</f>
        <v/>
      </c>
      <c r="D22" s="7" t="str">
        <f ca="1">IF(ISERROR(INDEX(INDIRECT($K$3),16,4)),"",INDEX(INDIRECT($K$3),16,4))</f>
        <v/>
      </c>
      <c r="E22" s="7" t="str">
        <f ca="1">IF(ISERROR(INDEX(INDIRECT($K$3),16,6)),"",INDEX(INDIRECT($K$3),16,6))</f>
        <v/>
      </c>
      <c r="F22" s="7" t="str">
        <f ca="1">IF(ISERROR(INDEX(INDIRECT($K$3),16,7)),"",INDEX(INDIRECT($K$3),16,7))</f>
        <v/>
      </c>
      <c r="G22" s="7" t="str">
        <f ca="1">IF(ISERROR(INDEX(INDIRECT($K$3),16,8)),"",INDEX(INDIRECT($K$3),16,8))</f>
        <v/>
      </c>
    </row>
    <row r="23" spans="1:8" x14ac:dyDescent="0.45">
      <c r="A23" s="6" t="str">
        <f ca="1">IF(ISERROR(INDEX(INDIRECT($K$3),17,1)),"",INDEX(INDIRECT($K$3),17,1))</f>
        <v/>
      </c>
      <c r="B23" s="7" t="str">
        <f ca="1">IF(ISERROR(INDEX(INDIRECT($K$3),17,2)),"",INDEX(INDIRECT($K$3),17,2))</f>
        <v/>
      </c>
      <c r="C23" s="7" t="str">
        <f ca="1">IF(ISERROR(INDEX(INDIRECT($K$3),17,3)),"",INDEX(INDIRECT($K$3),17,3))</f>
        <v/>
      </c>
      <c r="D23" s="7" t="str">
        <f ca="1">IF(ISERROR(INDEX(INDIRECT($K$3),17,4)),"",INDEX(INDIRECT($K$3),17,4))</f>
        <v/>
      </c>
      <c r="E23" s="7" t="str">
        <f ca="1">IF(ISERROR(INDEX(INDIRECT($K$3),17,6)),"",INDEX(INDIRECT($K$3),17,6))</f>
        <v/>
      </c>
      <c r="F23" s="7" t="str">
        <f ca="1">IF(ISERROR(INDEX(INDIRECT($K$3),17,7)),"",INDEX(INDIRECT($K$3),17,7))</f>
        <v/>
      </c>
      <c r="G23" s="7" t="str">
        <f ca="1">IF(ISERROR(INDEX(INDIRECT($K$3),17,8)),"",INDEX(INDIRECT($K$3),17,8))</f>
        <v/>
      </c>
    </row>
    <row r="24" spans="1:8" x14ac:dyDescent="0.45">
      <c r="A24" s="6" t="str">
        <f ca="1">IF(ISERROR(INDEX(INDIRECT($K$3),18,1)),"",INDEX(INDIRECT($K$3),18,1))</f>
        <v/>
      </c>
      <c r="B24" s="7" t="str">
        <f ca="1">IF(ISERROR(INDEX(INDIRECT($K$3),18,2)),"",INDEX(INDIRECT($K$3),18,2))</f>
        <v/>
      </c>
      <c r="C24" s="7" t="str">
        <f ca="1">IF(ISERROR(INDEX(INDIRECT($K$3),18,3)),"",INDEX(INDIRECT($K$3),18,3))</f>
        <v/>
      </c>
      <c r="D24" s="7" t="str">
        <f ca="1">IF(ISERROR(INDEX(INDIRECT($K$3),18,4)),"",INDEX(INDIRECT($K$3),18,4))</f>
        <v/>
      </c>
      <c r="E24" s="7" t="str">
        <f ca="1">IF(ISERROR(INDEX(INDIRECT($K$3),18,6)),"",INDEX(INDIRECT($K$3),18,6))</f>
        <v/>
      </c>
      <c r="F24" s="7" t="str">
        <f ca="1">IF(ISERROR(INDEX(INDIRECT($K$3),18,7)),"",INDEX(INDIRECT($K$3),18,7))</f>
        <v/>
      </c>
      <c r="G24" s="7" t="str">
        <f ca="1">IF(ISERROR(INDEX(INDIRECT($K$3),18,8)),"",INDEX(INDIRECT($K$3),18,8))</f>
        <v/>
      </c>
    </row>
    <row r="25" spans="1:8" x14ac:dyDescent="0.45">
      <c r="A25" s="6" t="str">
        <f ca="1">IF(ISERROR(INDEX(INDIRECT($K$3),19,1)),"",INDEX(INDIRECT($K$3),19,1))</f>
        <v/>
      </c>
      <c r="B25" s="7" t="str">
        <f ca="1">IF(ISERROR(INDEX(INDIRECT($K$3),19,2)),"",INDEX(INDIRECT($K$3),19,2))</f>
        <v/>
      </c>
      <c r="C25" s="7" t="str">
        <f ca="1">IF(ISERROR(INDEX(INDIRECT($K$3),19,3)),"",INDEX(INDIRECT($K$3),19,3))</f>
        <v/>
      </c>
      <c r="D25" s="7" t="str">
        <f ca="1">IF(ISERROR(INDEX(INDIRECT($K$3),19,4)),"",INDEX(INDIRECT($K$3),19,4))</f>
        <v/>
      </c>
      <c r="E25" s="7" t="str">
        <f ca="1">IF(ISERROR(INDEX(INDIRECT($K$3),19,6)),"",INDEX(INDIRECT($K$3),19,6))</f>
        <v/>
      </c>
      <c r="F25" s="7" t="str">
        <f ca="1">IF(ISERROR(INDEX(INDIRECT($K$3),19,7)),"",INDEX(INDIRECT($K$3),19,7))</f>
        <v/>
      </c>
      <c r="G25" s="7" t="str">
        <f ca="1">IF(ISERROR(INDEX(INDIRECT($K$3),19,8)),"",INDEX(INDIRECT($K$3),19,8))</f>
        <v/>
      </c>
    </row>
    <row r="26" spans="1:8" x14ac:dyDescent="0.45">
      <c r="A26" s="6" t="str">
        <f ca="1">IF(ISERROR(INDEX(INDIRECT($K$3),20,1)),"",INDEX(INDIRECT($K$3),20,1))</f>
        <v/>
      </c>
      <c r="B26" s="7" t="str">
        <f ca="1">IF(ISERROR(INDEX(INDIRECT($K$3),20,2)),"",INDEX(INDIRECT($K$3),20,2))</f>
        <v/>
      </c>
      <c r="C26" s="7" t="str">
        <f ca="1">IF(ISERROR(INDEX(INDIRECT($K$3),20,3)),"",INDEX(INDIRECT($K$3),20,3))</f>
        <v/>
      </c>
      <c r="D26" s="7" t="str">
        <f ca="1">IF(ISERROR(INDEX(INDIRECT($K$3),20,4)),"",INDEX(INDIRECT($K$3),20,4))</f>
        <v/>
      </c>
      <c r="E26" s="7" t="str">
        <f ca="1">IF(ISERROR(INDEX(INDIRECT($K$3),20,6)),"",INDEX(INDIRECT($K$3),20,6))</f>
        <v/>
      </c>
      <c r="F26" s="7" t="str">
        <f ca="1">IF(ISERROR(INDEX(INDIRECT($K$3),20,7)),"",INDEX(INDIRECT($K$3),20,7))</f>
        <v/>
      </c>
      <c r="G26" s="7" t="str">
        <f ca="1">IF(ISERROR(INDEX(INDIRECT($K$3),20,8)),"",INDEX(INDIRECT($K$3),20,8))</f>
        <v/>
      </c>
    </row>
    <row r="27" spans="1:8" x14ac:dyDescent="0.45">
      <c r="A27" s="6" t="str">
        <f ca="1">IF(ISERROR(INDEX(INDIRECT($K$3),21,1)),"",INDEX(INDIRECT($K$3),21,1))</f>
        <v/>
      </c>
      <c r="B27" s="7" t="str">
        <f ca="1">IF(ISERROR(INDEX(INDIRECT($K$3),21,2)),"",INDEX(INDIRECT($K$3),21,2))</f>
        <v/>
      </c>
      <c r="C27" s="7" t="str">
        <f ca="1">IF(ISERROR(INDEX(INDIRECT($K$3),21,3)),"",INDEX(INDIRECT($K$3),21,3))</f>
        <v/>
      </c>
      <c r="D27" s="7" t="str">
        <f ca="1">IF(ISERROR(INDEX(INDIRECT($K$3),21,4)),"",INDEX(INDIRECT($K$3),21,4))</f>
        <v/>
      </c>
      <c r="E27" s="7" t="str">
        <f ca="1">IF(ISERROR(INDEX(INDIRECT($K$3),21,6)),"",INDEX(INDIRECT($K$3),21,6))</f>
        <v/>
      </c>
      <c r="F27" s="7" t="str">
        <f ca="1">IF(ISERROR(INDEX(INDIRECT($K$3),21,7)),"",INDEX(INDIRECT($K$3),21,7))</f>
        <v/>
      </c>
      <c r="G27" s="7" t="str">
        <f ca="1">IF(ISERROR(INDEX(INDIRECT($K$3),21,8)),"",INDEX(INDIRECT($K$3),21,8))</f>
        <v/>
      </c>
    </row>
    <row r="28" spans="1:8" x14ac:dyDescent="0.45">
      <c r="A28" s="6" t="str">
        <f ca="1">IF(ISERROR(INDEX(INDIRECT($K$3),22,1)),"",INDEX(INDIRECT($K$3),22,1))</f>
        <v/>
      </c>
      <c r="B28" s="7" t="str">
        <f ca="1">IF(ISERROR(INDEX(INDIRECT($K$3),22,2)),"",INDEX(INDIRECT($K$3),22,2))</f>
        <v/>
      </c>
      <c r="C28" s="7" t="str">
        <f ca="1">IF(ISERROR(INDEX(INDIRECT($K$3),22,3)),"",INDEX(INDIRECT($K$3),22,3))</f>
        <v/>
      </c>
      <c r="D28" s="7" t="str">
        <f ca="1">IF(ISERROR(INDEX(INDIRECT($K$3),22,4)),"",INDEX(INDIRECT($K$3),22,4))</f>
        <v/>
      </c>
      <c r="E28" s="7" t="str">
        <f ca="1">IF(ISERROR(INDEX(INDIRECT($K$3),22,5)),"",INDEX(INDIRECT($K$3),22,5))</f>
        <v/>
      </c>
      <c r="F28" s="7" t="str">
        <f ca="1">IF(ISERROR(INDEX(INDIRECT($K$3),22,6)),"",INDEX(INDIRECT($K$3),22,6))</f>
        <v/>
      </c>
      <c r="G28" s="7" t="str">
        <f ca="1">IF(ISERROR(INDEX(INDIRECT($K$3),22,7)),"",INDEX(INDIRECT($K$3),22,7))</f>
        <v/>
      </c>
      <c r="H28" s="7" t="str">
        <f ca="1">IF(ISERROR(INDEX(INDIRECT($K$3),22,8)),"",INDEX(INDIRECT($K$3),22,8))</f>
        <v/>
      </c>
    </row>
    <row r="29" spans="1:8" x14ac:dyDescent="0.45">
      <c r="A29" s="6" t="str">
        <f ca="1">IF(ISERROR(INDEX(INDIRECT($K$3),23,1)),"",INDEX(INDIRECT($K$3),23,1))</f>
        <v/>
      </c>
      <c r="B29" s="7" t="str">
        <f ca="1">IF(ISERROR(INDEX(INDIRECT($K$3),23,2)),"",INDEX(INDIRECT($K$3),23,2))</f>
        <v/>
      </c>
      <c r="C29" s="7" t="str">
        <f ca="1">IF(ISERROR(INDEX(INDIRECT($K$3),23,3)),"",INDEX(INDIRECT($K$3),23,3))</f>
        <v/>
      </c>
      <c r="D29" s="7" t="str">
        <f ca="1">IF(ISERROR(INDEX(INDIRECT($K$3),23,4)),"",INDEX(INDIRECT($K$3),23,4))</f>
        <v/>
      </c>
      <c r="E29" s="7" t="str">
        <f ca="1">IF(ISERROR(INDEX(INDIRECT($K$3),23,5)),"",INDEX(INDIRECT($K$3),23,5))</f>
        <v/>
      </c>
      <c r="F29" s="7" t="str">
        <f ca="1">IF(ISERROR(INDEX(INDIRECT($K$3),23,6)),"",INDEX(INDIRECT($K$3),23,6))</f>
        <v/>
      </c>
      <c r="G29" s="7" t="str">
        <f ca="1">IF(ISERROR(INDEX(INDIRECT($K$3),23,7)),"",INDEX(INDIRECT($K$3),23,7))</f>
        <v/>
      </c>
      <c r="H29" s="7" t="str">
        <f ca="1">IF(ISERROR(INDEX(INDIRECT($K$3),23,8)),"",INDEX(INDIRECT($K$3),23,8))</f>
        <v/>
      </c>
    </row>
    <row r="30" spans="1:8" x14ac:dyDescent="0.45">
      <c r="A30" s="6" t="str">
        <f ca="1">IF(ISERROR(INDEX(INDIRECT($K$3),24,1)),"",INDEX(INDIRECT($K$3),24,1))</f>
        <v/>
      </c>
      <c r="B30" s="7" t="str">
        <f ca="1">IF(ISERROR(INDEX(INDIRECT($K$3),24,2)),"",INDEX(INDIRECT($K$3),24,2))</f>
        <v/>
      </c>
      <c r="C30" s="7" t="str">
        <f ca="1">IF(ISERROR(INDEX(INDIRECT($K$3),24,3)),"",INDEX(INDIRECT($K$3),24,3))</f>
        <v/>
      </c>
      <c r="D30" s="7" t="str">
        <f ca="1">IF(ISERROR(INDEX(INDIRECT($K$3),24,4)),"",INDEX(INDIRECT($K$3),24,4))</f>
        <v/>
      </c>
      <c r="E30" s="7" t="str">
        <f ca="1">IF(ISERROR(INDEX(INDIRECT($K$3),24,5)),"",INDEX(INDIRECT($K$3),24,5))</f>
        <v/>
      </c>
      <c r="F30" s="7" t="str">
        <f ca="1">IF(ISERROR(INDEX(INDIRECT($K$3),24,6)),"",INDEX(INDIRECT($K$3),24,6))</f>
        <v/>
      </c>
      <c r="G30" s="7" t="str">
        <f ca="1">IF(ISERROR(INDEX(INDIRECT($K$3),24,7)),"",INDEX(INDIRECT($K$3),24,7))</f>
        <v/>
      </c>
      <c r="H30" s="7" t="str">
        <f ca="1">IF(ISERROR(INDEX(INDIRECT($K$3),24,8)),"",INDEX(INDIRECT($K$3),24,8))</f>
        <v/>
      </c>
    </row>
    <row r="31" spans="1:8" x14ac:dyDescent="0.45">
      <c r="A31" s="6" t="str">
        <f ca="1">IF(ISERROR(INDEX(INDIRECT($K$3),25,1)),"",INDEX(INDIRECT($K$3),25,1))</f>
        <v/>
      </c>
      <c r="B31" s="7" t="str">
        <f ca="1">IF(ISERROR(INDEX(INDIRECT($K$3),25,2)),"",INDEX(INDIRECT($K$3),25,2))</f>
        <v/>
      </c>
      <c r="C31" s="7" t="str">
        <f ca="1">IF(ISERROR(INDEX(INDIRECT($K$3),25,3)),"",INDEX(INDIRECT($K$3),25,3))</f>
        <v/>
      </c>
      <c r="D31" s="7" t="str">
        <f ca="1">IF(ISERROR(INDEX(INDIRECT($K$3),25,4)),"",INDEX(INDIRECT($K$3),25,4))</f>
        <v/>
      </c>
      <c r="E31" s="7" t="str">
        <f ca="1">IF(ISERROR(INDEX(INDIRECT($K$3),25,5)),"",INDEX(INDIRECT($K$3),25,5))</f>
        <v/>
      </c>
      <c r="F31" s="7" t="str">
        <f ca="1">IF(ISERROR(INDEX(INDIRECT($K$3),25,6)),"",INDEX(INDIRECT($K$3),25,6))</f>
        <v/>
      </c>
      <c r="G31" s="7" t="str">
        <f ca="1">IF(ISERROR(INDEX(INDIRECT($K$3),25,7)),"",INDEX(INDIRECT($K$3),25,7))</f>
        <v/>
      </c>
      <c r="H31" s="7" t="str">
        <f ca="1">IF(ISERROR(INDEX(INDIRECT($K$3),25,8)),"",INDEX(INDIRECT($K$3),25,8))</f>
        <v/>
      </c>
    </row>
    <row r="32" spans="1:8" x14ac:dyDescent="0.45">
      <c r="A32" s="6" t="str">
        <f ca="1">IF(ISERROR(INDEX(INDIRECT($K$3),26,1)),"",INDEX(INDIRECT($K$3),26,1))</f>
        <v/>
      </c>
      <c r="B32" s="7" t="str">
        <f ca="1">IF(ISERROR(INDEX(INDIRECT($K$3),26,2)),"",INDEX(INDIRECT($K$3),26,2))</f>
        <v/>
      </c>
      <c r="C32" s="7" t="str">
        <f ca="1">IF(ISERROR(INDEX(INDIRECT($K$3),26,3)),"",INDEX(INDIRECT($K$3),26,3))</f>
        <v/>
      </c>
      <c r="D32" s="7" t="str">
        <f ca="1">IF(ISERROR(INDEX(INDIRECT($K$3),26,4)),"",INDEX(INDIRECT($K$3),26,4))</f>
        <v/>
      </c>
      <c r="E32" s="7" t="str">
        <f ca="1">IF(ISERROR(INDEX(INDIRECT($K$3),26,5)),"",INDEX(INDIRECT($K$3),26,5))</f>
        <v/>
      </c>
      <c r="F32" s="7" t="str">
        <f ca="1">IF(ISERROR(INDEX(INDIRECT($K$3),26,6)),"",INDEX(INDIRECT($K$3),26,6))</f>
        <v/>
      </c>
      <c r="G32" s="7" t="str">
        <f ca="1">IF(ISERROR(INDEX(INDIRECT($K$3),26,7)),"",INDEX(INDIRECT($K$3),26,7))</f>
        <v/>
      </c>
      <c r="H32" s="7" t="str">
        <f ca="1">IF(ISERROR(INDEX(INDIRECT($K$3),26,8)),"",INDEX(INDIRECT($K$3),26,8))</f>
        <v/>
      </c>
    </row>
    <row r="33" spans="1:8" x14ac:dyDescent="0.45">
      <c r="A33" s="6" t="str">
        <f ca="1">IF(ISERROR(INDEX(INDIRECT($K$3),27,1)),"",INDEX(INDIRECT($K$3),27,1))</f>
        <v/>
      </c>
      <c r="B33" s="7" t="str">
        <f ca="1">IF(ISERROR(INDEX(INDIRECT($K$3),27,2)),"",INDEX(INDIRECT($K$3),27,2))</f>
        <v/>
      </c>
      <c r="C33" s="7" t="str">
        <f ca="1">IF(ISERROR(INDEX(INDIRECT($K$3),27,3)),"",INDEX(INDIRECT($K$3),27,3))</f>
        <v/>
      </c>
      <c r="D33" s="7" t="str">
        <f ca="1">IF(ISERROR(INDEX(INDIRECT($K$3),27,4)),"",INDEX(INDIRECT($K$3),27,4))</f>
        <v/>
      </c>
      <c r="E33" s="7" t="str">
        <f ca="1">IF(ISERROR(INDEX(INDIRECT($K$3),27,5)),"",INDEX(INDIRECT($K$3),27,5))</f>
        <v/>
      </c>
      <c r="F33" s="7" t="str">
        <f ca="1">IF(ISERROR(INDEX(INDIRECT($K$3),27,6)),"",INDEX(INDIRECT($K$3),27,6))</f>
        <v/>
      </c>
      <c r="G33" s="7" t="str">
        <f ca="1">IF(ISERROR(INDEX(INDIRECT($K$3),27,7)),"",INDEX(INDIRECT($K$3),27,7))</f>
        <v/>
      </c>
      <c r="H33" s="7" t="str">
        <f ca="1">IF(ISERROR(INDEX(INDIRECT($K$3),27,8)),"",INDEX(INDIRECT($K$3),27,8))</f>
        <v/>
      </c>
    </row>
    <row r="34" spans="1:8" x14ac:dyDescent="0.45">
      <c r="A34" s="6" t="str">
        <f ca="1">IF(ISERROR(INDEX(INDIRECT($K$3),28,1)),"",INDEX(INDIRECT($K$3),28,1))</f>
        <v/>
      </c>
      <c r="B34" s="7" t="str">
        <f ca="1">IF(ISERROR(INDEX(INDIRECT($K$3),28,2)),"",INDEX(INDIRECT($K$3),28,2))</f>
        <v/>
      </c>
      <c r="C34" s="7" t="str">
        <f ca="1">IF(ISERROR(INDEX(INDIRECT($K$3),28,3)),"",INDEX(INDIRECT($K$3),28,3))</f>
        <v/>
      </c>
      <c r="D34" s="7" t="str">
        <f ca="1">IF(ISERROR(INDEX(INDIRECT($K$3),28,4)),"",INDEX(INDIRECT($K$3),28,4))</f>
        <v/>
      </c>
      <c r="E34" s="7" t="str">
        <f ca="1">IF(ISERROR(INDEX(INDIRECT($K$3),28,5)),"",INDEX(INDIRECT($K$3),28,5))</f>
        <v/>
      </c>
      <c r="F34" s="7" t="str">
        <f ca="1">IF(ISERROR(INDEX(INDIRECT($K$3),28,6)),"",INDEX(INDIRECT($K$3),28,6))</f>
        <v/>
      </c>
      <c r="G34" s="7" t="str">
        <f ca="1">IF(ISERROR(INDEX(INDIRECT($K$3),28,7)),"",INDEX(INDIRECT($K$3),28,7))</f>
        <v/>
      </c>
      <c r="H34" s="7" t="str">
        <f ca="1">IF(ISERROR(INDEX(INDIRECT($K$3),28,8)),"",INDEX(INDIRECT($K$3),28,8))</f>
        <v/>
      </c>
    </row>
    <row r="35" spans="1:8" x14ac:dyDescent="0.45">
      <c r="A35" s="6" t="str">
        <f ca="1">IF(ISERROR(INDEX(INDIRECT($K$3),29,1)),"",INDEX(INDIRECT($K$3),29,1))</f>
        <v/>
      </c>
      <c r="B35" s="7" t="str">
        <f ca="1">IF(ISERROR(INDEX(INDIRECT($K$3),29,2)),"",INDEX(INDIRECT($K$3),29,2))</f>
        <v/>
      </c>
      <c r="C35" s="7" t="str">
        <f ca="1">IF(ISERROR(INDEX(INDIRECT($K$3),29,3)),"",INDEX(INDIRECT($K$3),29,3))</f>
        <v/>
      </c>
      <c r="D35" s="7" t="str">
        <f ca="1">IF(ISERROR(INDEX(INDIRECT($K$3),29,4)),"",INDEX(INDIRECT($K$3),29,4))</f>
        <v/>
      </c>
      <c r="E35" s="7" t="str">
        <f ca="1">IF(ISERROR(INDEX(INDIRECT($K$3),29,5)),"",INDEX(INDIRECT($K$3),29,5))</f>
        <v/>
      </c>
      <c r="F35" s="7" t="str">
        <f ca="1">IF(ISERROR(INDEX(INDIRECT($K$3),29,6)),"",INDEX(INDIRECT($K$3),29,6))</f>
        <v/>
      </c>
      <c r="G35" s="7" t="str">
        <f ca="1">IF(ISERROR(INDEX(INDIRECT($K$3),29,7)),"",INDEX(INDIRECT($K$3),29,7))</f>
        <v/>
      </c>
      <c r="H35" s="7" t="str">
        <f ca="1">IF(ISERROR(INDEX(INDIRECT($K$3),29,8)),"",INDEX(INDIRECT($K$3),29,8))</f>
        <v/>
      </c>
    </row>
    <row r="36" spans="1:8" x14ac:dyDescent="0.45">
      <c r="A36" s="6" t="str">
        <f ca="1">IF(ISERROR(INDEX(INDIRECT($K$3),30,1)),"",INDEX(INDIRECT($K$3),30,1))</f>
        <v/>
      </c>
      <c r="B36" s="7" t="str">
        <f ca="1">IF(ISERROR(INDEX(INDIRECT($K$3),30,2)),"",INDEX(INDIRECT($K$3),30,2))</f>
        <v/>
      </c>
      <c r="C36" s="7" t="str">
        <f ca="1">IF(ISERROR(INDEX(INDIRECT($K$3),30,3)),"",INDEX(INDIRECT($K$3),30,3))</f>
        <v/>
      </c>
      <c r="D36" s="7" t="str">
        <f ca="1">IF(ISERROR(INDEX(INDIRECT($K$3),30,4)),"",INDEX(INDIRECT($K$3),30,4))</f>
        <v/>
      </c>
      <c r="E36" s="7" t="str">
        <f ca="1">IF(ISERROR(INDEX(INDIRECT($K$3),30,5)),"",INDEX(INDIRECT($K$3),30,5))</f>
        <v/>
      </c>
      <c r="F36" s="7" t="str">
        <f ca="1">IF(ISERROR(INDEX(INDIRECT($K$3),30,6)),"",INDEX(INDIRECT($K$3),30,6))</f>
        <v/>
      </c>
      <c r="G36" s="7" t="str">
        <f ca="1">IF(ISERROR(INDEX(INDIRECT($K$3),30,7)),"",INDEX(INDIRECT($K$3),30,7))</f>
        <v/>
      </c>
      <c r="H36" s="7" t="str">
        <f ca="1">IF(ISERROR(INDEX(INDIRECT($K$3),30,8)),"",INDEX(INDIRECT($K$3),30,8))</f>
        <v/>
      </c>
    </row>
  </sheetData>
  <sheetProtection selectLockedCells="1"/>
  <mergeCells count="7">
    <mergeCell ref="B7:G7"/>
    <mergeCell ref="A5:F5"/>
    <mergeCell ref="C2:D2"/>
    <mergeCell ref="C4:D4"/>
    <mergeCell ref="C3:D3"/>
    <mergeCell ref="A6:C6"/>
    <mergeCell ref="D6:G6"/>
  </mergeCells>
  <phoneticPr fontId="3"/>
  <conditionalFormatting sqref="A9:G27 A28:H36">
    <cfRule type="expression" dxfId="1" priority="2">
      <formula>A9&lt;&gt;""</formula>
    </cfRule>
  </conditionalFormatting>
  <conditionalFormatting sqref="G8">
    <cfRule type="expression" dxfId="0" priority="1">
      <formula>G8&lt;&gt;""</formula>
    </cfRule>
  </conditionalFormatting>
  <pageMargins left="0.31496062992125984" right="0.31496062992125984" top="0.74803149606299213" bottom="0.74803149606299213" header="0.31496062992125984" footer="0.31496062992125984"/>
  <pageSetup paperSize="9" scale="77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Option Button 3">
              <controlPr locked="0" defaultSize="0" autoFill="0" autoLine="0" autoPict="0">
                <anchor moveWithCells="1">
                  <from>
                    <xdr:col>0</xdr:col>
                    <xdr:colOff>121920</xdr:colOff>
                    <xdr:row>1</xdr:row>
                    <xdr:rowOff>83820</xdr:rowOff>
                  </from>
                  <to>
                    <xdr:col>1</xdr:col>
                    <xdr:colOff>38100</xdr:colOff>
                    <xdr:row>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Option Button 4">
              <controlPr locked="0" defaultSize="0" autoFill="0" autoLine="0" autoPict="0">
                <anchor moveWithCells="1">
                  <from>
                    <xdr:col>1</xdr:col>
                    <xdr:colOff>2819400</xdr:colOff>
                    <xdr:row>1</xdr:row>
                    <xdr:rowOff>83820</xdr:rowOff>
                  </from>
                  <to>
                    <xdr:col>1</xdr:col>
                    <xdr:colOff>3040380</xdr:colOff>
                    <xdr:row>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Option Button 5">
              <controlPr locked="0" defaultSize="0" autoFill="0" autoLine="0" autoPict="0">
                <anchor moveWithCells="1">
                  <from>
                    <xdr:col>3</xdr:col>
                    <xdr:colOff>975360</xdr:colOff>
                    <xdr:row>1</xdr:row>
                    <xdr:rowOff>106680</xdr:rowOff>
                  </from>
                  <to>
                    <xdr:col>4</xdr:col>
                    <xdr:colOff>182880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Option Button 6">
              <controlPr locked="0" defaultSize="0" autoFill="0" autoLine="0" autoPict="0">
                <anchor moveWithCells="1">
                  <from>
                    <xdr:col>0</xdr:col>
                    <xdr:colOff>121920</xdr:colOff>
                    <xdr:row>2</xdr:row>
                    <xdr:rowOff>99060</xdr:rowOff>
                  </from>
                  <to>
                    <xdr:col>1</xdr:col>
                    <xdr:colOff>38100</xdr:colOff>
                    <xdr:row>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Option Button 7">
              <controlPr locked="0" defaultSize="0" autoFill="0" autoLine="0" autoPict="0" altText="">
                <anchor moveWithCells="1">
                  <from>
                    <xdr:col>1</xdr:col>
                    <xdr:colOff>2819400</xdr:colOff>
                    <xdr:row>2</xdr:row>
                    <xdr:rowOff>99060</xdr:rowOff>
                  </from>
                  <to>
                    <xdr:col>1</xdr:col>
                    <xdr:colOff>3002280</xdr:colOff>
                    <xdr:row>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Option Button 8">
              <controlPr locked="0" defaultSize="0" autoFill="0" autoLine="0" autoPict="0">
                <anchor moveWithCells="1">
                  <from>
                    <xdr:col>3</xdr:col>
                    <xdr:colOff>975360</xdr:colOff>
                    <xdr:row>2</xdr:row>
                    <xdr:rowOff>83820</xdr:rowOff>
                  </from>
                  <to>
                    <xdr:col>4</xdr:col>
                    <xdr:colOff>182880</xdr:colOff>
                    <xdr:row>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Option Button 9">
              <controlPr locked="0" defaultSize="0" autoFill="0" autoLine="0" autoPict="0">
                <anchor moveWithCells="1">
                  <from>
                    <xdr:col>0</xdr:col>
                    <xdr:colOff>121920</xdr:colOff>
                    <xdr:row>3</xdr:row>
                    <xdr:rowOff>83820</xdr:rowOff>
                  </from>
                  <to>
                    <xdr:col>1</xdr:col>
                    <xdr:colOff>38100</xdr:colOff>
                    <xdr:row>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Option Button 10">
              <controlPr locked="0" defaultSize="0" autoFill="0" autoLine="0" autoPict="0">
                <anchor moveWithCells="1">
                  <from>
                    <xdr:col>1</xdr:col>
                    <xdr:colOff>2819400</xdr:colOff>
                    <xdr:row>3</xdr:row>
                    <xdr:rowOff>83820</xdr:rowOff>
                  </from>
                  <to>
                    <xdr:col>1</xdr:col>
                    <xdr:colOff>3040380</xdr:colOff>
                    <xdr:row>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Option Button 11">
              <controlPr locked="0" defaultSize="0" autoFill="0" autoLine="0" autoPict="0">
                <anchor moveWithCells="1">
                  <from>
                    <xdr:col>3</xdr:col>
                    <xdr:colOff>975360</xdr:colOff>
                    <xdr:row>3</xdr:row>
                    <xdr:rowOff>83820</xdr:rowOff>
                  </from>
                  <to>
                    <xdr:col>4</xdr:col>
                    <xdr:colOff>182880</xdr:colOff>
                    <xdr:row>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Option Button 12">
              <controlPr defaultSize="0" autoFill="0" autoLine="0" autoPict="0">
                <anchor moveWithCells="1">
                  <from>
                    <xdr:col>5</xdr:col>
                    <xdr:colOff>464820</xdr:colOff>
                    <xdr:row>0</xdr:row>
                    <xdr:rowOff>0</xdr:rowOff>
                  </from>
                  <to>
                    <xdr:col>5</xdr:col>
                    <xdr:colOff>845820</xdr:colOff>
                    <xdr:row>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628B9-242C-4F66-AB2D-CE9438FE093C}">
  <dimension ref="B1:I66"/>
  <sheetViews>
    <sheetView topLeftCell="A49" workbookViewId="0">
      <selection activeCell="H64" sqref="H64"/>
    </sheetView>
  </sheetViews>
  <sheetFormatPr defaultRowHeight="18" x14ac:dyDescent="0.45"/>
  <cols>
    <col min="1" max="1" width="2" customWidth="1"/>
    <col min="3" max="3" width="11.8984375" bestFit="1" customWidth="1"/>
    <col min="4" max="4" width="24.09765625" customWidth="1"/>
  </cols>
  <sheetData>
    <row r="1" spans="2:9" ht="6.75" customHeight="1" thickBot="1" x14ac:dyDescent="0.5"/>
    <row r="2" spans="2:9" x14ac:dyDescent="0.45">
      <c r="B2" s="11" t="s">
        <v>285</v>
      </c>
      <c r="C2" s="12" t="s">
        <v>286</v>
      </c>
      <c r="D2" s="12" t="s">
        <v>287</v>
      </c>
      <c r="E2" s="12" t="s">
        <v>288</v>
      </c>
      <c r="F2" s="12" t="s">
        <v>289</v>
      </c>
      <c r="G2" s="13" t="s">
        <v>290</v>
      </c>
      <c r="I2" s="24" t="s">
        <v>264</v>
      </c>
    </row>
    <row r="3" spans="2:9" x14ac:dyDescent="0.45">
      <c r="B3" s="14" t="s">
        <v>291</v>
      </c>
      <c r="C3" s="24">
        <v>4370200380</v>
      </c>
      <c r="D3" s="15" t="s">
        <v>292</v>
      </c>
      <c r="E3" s="40" t="str">
        <f>VLOOKUP($C3,[1]①入所者等情報貼付けシート!$O$1:$R$65536,2,FALSE)</f>
        <v/>
      </c>
      <c r="F3" s="40">
        <f>VLOOKUP($C3,[1]①入所者等情報貼付けシート!$O$1:$R$65536,3,FALSE)</f>
        <v>49</v>
      </c>
      <c r="G3" s="41">
        <f>VLOOKUP($C3,[1]①入所者等情報貼付けシート!$O$1:$R$65536,4,FALSE)</f>
        <v>86</v>
      </c>
      <c r="H3" t="s">
        <v>283</v>
      </c>
      <c r="I3" s="25">
        <v>46295</v>
      </c>
    </row>
    <row r="4" spans="2:9" x14ac:dyDescent="0.45">
      <c r="B4" s="14" t="s">
        <v>291</v>
      </c>
      <c r="C4" s="36">
        <v>4370200356</v>
      </c>
      <c r="D4" s="15" t="s">
        <v>293</v>
      </c>
      <c r="E4" s="40" t="str">
        <f>VLOOKUP($C4,[1]①入所者等情報貼付けシート!$O$1:$R$65536,2,FALSE)</f>
        <v/>
      </c>
      <c r="F4" s="40">
        <f>VLOOKUP($C4,[1]①入所者等情報貼付けシート!$O$1:$R$65536,3,FALSE)</f>
        <v>59</v>
      </c>
      <c r="G4" s="41">
        <f>VLOOKUP($C4,[1]①入所者等情報貼付けシート!$O$1:$R$65536,4,FALSE)</f>
        <v>73</v>
      </c>
    </row>
    <row r="5" spans="2:9" x14ac:dyDescent="0.45">
      <c r="B5" s="14" t="s">
        <v>291</v>
      </c>
      <c r="C5" s="24">
        <v>4370200414</v>
      </c>
      <c r="D5" s="15" t="s">
        <v>294</v>
      </c>
      <c r="E5" s="40" t="str">
        <f>VLOOKUP($C5,[1]①入所者等情報貼付けシート!$O$1:$R$65536,2,FALSE)</f>
        <v/>
      </c>
      <c r="F5" s="40">
        <f>VLOOKUP($C5,[1]①入所者等情報貼付けシート!$O$1:$R$65536,3,FALSE)</f>
        <v>50</v>
      </c>
      <c r="G5" s="41">
        <f>VLOOKUP($C5,[1]①入所者等情報貼付けシート!$O$1:$R$65536,4,FALSE)</f>
        <v>59</v>
      </c>
    </row>
    <row r="6" spans="2:9" x14ac:dyDescent="0.45">
      <c r="B6" s="14" t="s">
        <v>291</v>
      </c>
      <c r="C6" s="36">
        <v>4370200406</v>
      </c>
      <c r="D6" s="15" t="s">
        <v>295</v>
      </c>
      <c r="E6" s="40" t="str">
        <f>VLOOKUP($C6,[1]①入所者等情報貼付けシート!$O$1:$R$65536,2,FALSE)</f>
        <v/>
      </c>
      <c r="F6" s="40">
        <f>VLOOKUP($C6,[1]①入所者等情報貼付けシート!$O$1:$R$65536,3,FALSE)</f>
        <v>47</v>
      </c>
      <c r="G6" s="41">
        <f>VLOOKUP($C6,[1]①入所者等情報貼付けシート!$O$1:$R$65536,4,FALSE)</f>
        <v>53</v>
      </c>
    </row>
    <row r="7" spans="2:9" x14ac:dyDescent="0.45">
      <c r="B7" s="14" t="s">
        <v>291</v>
      </c>
      <c r="C7" s="24">
        <v>4370200398</v>
      </c>
      <c r="D7" s="15" t="s">
        <v>296</v>
      </c>
      <c r="E7" s="40" t="str">
        <f>VLOOKUP($C7,[1]①入所者等情報貼付けシート!$O$1:$R$65536,2,FALSE)</f>
        <v/>
      </c>
      <c r="F7" s="40">
        <f>VLOOKUP($C7,[1]①入所者等情報貼付けシート!$O$1:$R$65536,3,FALSE)</f>
        <v>50</v>
      </c>
      <c r="G7" s="41">
        <f>VLOOKUP($C7,[1]①入所者等情報貼付けシート!$O$1:$R$65536,4,FALSE)</f>
        <v>125</v>
      </c>
    </row>
    <row r="8" spans="2:9" x14ac:dyDescent="0.45">
      <c r="B8" s="14" t="s">
        <v>291</v>
      </c>
      <c r="C8" s="24">
        <v>4372900797</v>
      </c>
      <c r="D8" s="15" t="s">
        <v>297</v>
      </c>
      <c r="E8" s="40" t="str">
        <f>VLOOKUP($C8,[1]①入所者等情報貼付けシート!$O$1:$R$65536,2,FALSE)</f>
        <v/>
      </c>
      <c r="F8" s="40">
        <f>VLOOKUP($C8,[1]①入所者等情報貼付けシート!$O$1:$R$65536,3,FALSE)</f>
        <v>50</v>
      </c>
      <c r="G8" s="41">
        <f>VLOOKUP($C8,[1]①入所者等情報貼付けシート!$O$1:$R$65536,4,FALSE)</f>
        <v>18</v>
      </c>
    </row>
    <row r="9" spans="2:9" x14ac:dyDescent="0.45">
      <c r="B9" s="14" t="s">
        <v>291</v>
      </c>
      <c r="C9" s="24">
        <v>4372900334</v>
      </c>
      <c r="D9" s="15" t="s">
        <v>298</v>
      </c>
      <c r="E9" s="40" t="str">
        <f>VLOOKUP($C9,[1]①入所者等情報貼付けシート!$O$1:$R$65536,2,FALSE)</f>
        <v/>
      </c>
      <c r="F9" s="40">
        <f>VLOOKUP($C9,[1]①入所者等情報貼付けシート!$O$1:$R$65536,3,FALSE)</f>
        <v>50</v>
      </c>
      <c r="G9" s="41">
        <f>VLOOKUP($C9,[1]①入所者等情報貼付けシート!$O$1:$R$65536,4,FALSE)</f>
        <v>67</v>
      </c>
    </row>
    <row r="10" spans="2:9" x14ac:dyDescent="0.45">
      <c r="B10" s="14" t="s">
        <v>291</v>
      </c>
      <c r="C10" s="24">
        <v>4370202634</v>
      </c>
      <c r="D10" s="15" t="s">
        <v>299</v>
      </c>
      <c r="E10" s="40" t="e">
        <f>VLOOKUP($C10,[1]①入所者等情報貼付けシート!$O$1:$R$65536,2,FALSE)</f>
        <v>#N/A</v>
      </c>
      <c r="F10" s="40" t="e">
        <f>VLOOKUP($C10,[1]①入所者等情報貼付けシート!$O$1:$R$65536,3,FALSE)</f>
        <v>#N/A</v>
      </c>
      <c r="G10" s="41" t="e">
        <f>VLOOKUP($C10,[1]①入所者等情報貼付けシート!$O$1:$R$65536,4,FALSE)</f>
        <v>#N/A</v>
      </c>
    </row>
    <row r="11" spans="2:9" x14ac:dyDescent="0.45">
      <c r="B11" s="14" t="s">
        <v>291</v>
      </c>
      <c r="C11" s="24">
        <v>4372900664</v>
      </c>
      <c r="D11" s="15" t="s">
        <v>299</v>
      </c>
      <c r="E11" s="40" t="str">
        <f>VLOOKUP($C11,[1]①入所者等情報貼付けシート!$O$1:$R$65536,2,FALSE)</f>
        <v/>
      </c>
      <c r="F11" s="40">
        <f>VLOOKUP($C11,[1]①入所者等情報貼付けシート!$O$1:$R$65536,3,FALSE)</f>
        <v>77</v>
      </c>
      <c r="G11" s="41">
        <f>VLOOKUP($C11,[1]①入所者等情報貼付けシート!$O$1:$R$65536,4,FALSE)</f>
        <v>110</v>
      </c>
    </row>
    <row r="12" spans="2:9" x14ac:dyDescent="0.45">
      <c r="B12" s="14" t="s">
        <v>291</v>
      </c>
      <c r="C12" s="24">
        <v>4372900367</v>
      </c>
      <c r="D12" s="15" t="s">
        <v>300</v>
      </c>
      <c r="E12" s="40" t="str">
        <f>VLOOKUP($C12,[1]①入所者等情報貼付けシート!$O$1:$R$65536,2,FALSE)</f>
        <v/>
      </c>
      <c r="F12" s="40">
        <f>VLOOKUP($C12,[1]①入所者等情報貼付けシート!$O$1:$R$65536,3,FALSE)</f>
        <v>30</v>
      </c>
      <c r="G12" s="41">
        <f>VLOOKUP($C12,[1]①入所者等情報貼付けシート!$O$1:$R$65536,4,FALSE)</f>
        <v>52</v>
      </c>
    </row>
    <row r="13" spans="2:9" x14ac:dyDescent="0.45">
      <c r="B13" s="14" t="s">
        <v>291</v>
      </c>
      <c r="C13" s="24">
        <v>4370202071</v>
      </c>
      <c r="D13" s="15" t="s">
        <v>301</v>
      </c>
      <c r="E13" s="40" t="str">
        <f>VLOOKUP($C13,[1]①入所者等情報貼付けシート!$O$1:$R$65536,2,FALSE)</f>
        <v/>
      </c>
      <c r="F13" s="40">
        <f>VLOOKUP($C13,[1]①入所者等情報貼付けシート!$O$1:$R$65536,3,FALSE)</f>
        <v>55</v>
      </c>
      <c r="G13" s="41">
        <f>VLOOKUP($C13,[1]①入所者等情報貼付けシート!$O$1:$R$65536,4,FALSE)</f>
        <v>47</v>
      </c>
    </row>
    <row r="14" spans="2:9" x14ac:dyDescent="0.45">
      <c r="B14" s="14" t="s">
        <v>302</v>
      </c>
      <c r="C14" s="24">
        <v>4390200162</v>
      </c>
      <c r="D14" s="15" t="s">
        <v>51</v>
      </c>
      <c r="E14" s="40" t="str">
        <f>VLOOKUP($C14,[1]①入所者等情報貼付けシート!$O$1:$R$65536,2,FALSE)</f>
        <v/>
      </c>
      <c r="F14" s="40">
        <f>VLOOKUP($C14,[1]①入所者等情報貼付けシート!$O$1:$R$65536,3,FALSE)</f>
        <v>29</v>
      </c>
      <c r="G14" s="41">
        <f>VLOOKUP($C14,[1]①入所者等情報貼付けシート!$O$1:$R$65536,4,FALSE)</f>
        <v>32</v>
      </c>
    </row>
    <row r="15" spans="2:9" x14ac:dyDescent="0.45">
      <c r="B15" s="14" t="s">
        <v>302</v>
      </c>
      <c r="C15" s="24">
        <v>4390200261</v>
      </c>
      <c r="D15" s="15" t="s">
        <v>53</v>
      </c>
      <c r="E15" s="40" t="str">
        <f>VLOOKUP($C15,[1]①入所者等情報貼付けシート!$O$1:$R$65536,2,FALSE)</f>
        <v/>
      </c>
      <c r="F15" s="40">
        <f>VLOOKUP($C15,[1]①入所者等情報貼付けシート!$O$1:$R$65536,3,FALSE)</f>
        <v>29</v>
      </c>
      <c r="G15" s="41">
        <f>VLOOKUP($C15,[1]①入所者等情報貼付けシート!$O$1:$R$65536,4,FALSE)</f>
        <v>30</v>
      </c>
    </row>
    <row r="16" spans="2:9" x14ac:dyDescent="0.45">
      <c r="B16" s="14" t="s">
        <v>302</v>
      </c>
      <c r="C16" s="24">
        <v>4390200279</v>
      </c>
      <c r="D16" s="15" t="s">
        <v>55</v>
      </c>
      <c r="E16" s="40" t="str">
        <f>VLOOKUP($C16,[1]①入所者等情報貼付けシート!$O$1:$R$65536,2,FALSE)</f>
        <v/>
      </c>
      <c r="F16" s="40">
        <f>VLOOKUP($C16,[1]①入所者等情報貼付けシート!$O$1:$R$65536,3,FALSE)</f>
        <v>29</v>
      </c>
      <c r="G16" s="41">
        <f>VLOOKUP($C16,[1]①入所者等情報貼付けシート!$O$1:$R$65536,4,FALSE)</f>
        <v>42</v>
      </c>
    </row>
    <row r="17" spans="2:7" x14ac:dyDescent="0.45">
      <c r="B17" s="14" t="s">
        <v>302</v>
      </c>
      <c r="C17" s="24">
        <v>4390200378</v>
      </c>
      <c r="D17" s="15" t="s">
        <v>57</v>
      </c>
      <c r="E17" s="40" t="str">
        <f>VLOOKUP($C17,[1]①入所者等情報貼付けシート!$O$1:$R$65536,2,FALSE)</f>
        <v/>
      </c>
      <c r="F17" s="40">
        <f>VLOOKUP($C17,[1]①入所者等情報貼付けシート!$O$1:$R$65536,3,FALSE)</f>
        <v>28</v>
      </c>
      <c r="G17" s="41">
        <f>VLOOKUP($C17,[1]①入所者等情報貼付けシート!$O$1:$R$65536,4,FALSE)</f>
        <v>110</v>
      </c>
    </row>
    <row r="18" spans="2:7" x14ac:dyDescent="0.45">
      <c r="B18" s="14" t="s">
        <v>302</v>
      </c>
      <c r="C18" s="36">
        <v>4390200451</v>
      </c>
      <c r="D18" s="15" t="s">
        <v>58</v>
      </c>
      <c r="E18" s="40" t="str">
        <f>VLOOKUP($C18,[1]①入所者等情報貼付けシート!$O$1:$R$65536,2,FALSE)</f>
        <v/>
      </c>
      <c r="F18" s="40">
        <f>VLOOKUP($C18,[1]①入所者等情報貼付けシート!$O$1:$R$65536,3,FALSE)</f>
        <v>26</v>
      </c>
      <c r="G18" s="41">
        <f>VLOOKUP($C18,[1]①入所者等情報貼付けシート!$O$1:$R$65536,4,FALSE)</f>
        <v>23</v>
      </c>
    </row>
    <row r="19" spans="2:7" x14ac:dyDescent="0.45">
      <c r="B19" s="14" t="s">
        <v>303</v>
      </c>
      <c r="C19" s="24">
        <v>4350280048</v>
      </c>
      <c r="D19" s="15" t="s">
        <v>62</v>
      </c>
      <c r="E19" s="40" t="str">
        <f>VLOOKUP($C19,[1]①入所者等情報貼付けシート!$O$1:$R$65536,2,FALSE)</f>
        <v/>
      </c>
      <c r="F19" s="40">
        <f>VLOOKUP($C19,[1]①入所者等情報貼付けシート!$O$1:$R$65536,3,FALSE)</f>
        <v>70</v>
      </c>
      <c r="G19" s="41">
        <f>VLOOKUP($C19,[1]①入所者等情報貼付けシート!$O$1:$R$65536,4,FALSE)</f>
        <v>3</v>
      </c>
    </row>
    <row r="20" spans="2:7" x14ac:dyDescent="0.45">
      <c r="B20" s="14" t="s">
        <v>303</v>
      </c>
      <c r="C20" s="24">
        <v>4350280063</v>
      </c>
      <c r="D20" s="15" t="s">
        <v>65</v>
      </c>
      <c r="E20" s="40" t="e">
        <f>VLOOKUP($C20,[1]①入所者等情報貼付けシート!$O$1:$R$65536,2,FALSE)</f>
        <v>#N/A</v>
      </c>
      <c r="F20" s="40" t="e">
        <f>VLOOKUP($C20,[1]①入所者等情報貼付けシート!$O$1:$R$65536,3,FALSE)</f>
        <v>#N/A</v>
      </c>
      <c r="G20" s="41" t="e">
        <f>VLOOKUP($C20,[1]①入所者等情報貼付けシート!$O$1:$R$65536,4,FALSE)</f>
        <v>#N/A</v>
      </c>
    </row>
    <row r="21" spans="2:7" x14ac:dyDescent="0.45">
      <c r="B21" s="14" t="s">
        <v>303</v>
      </c>
      <c r="C21" s="24">
        <v>4350280022</v>
      </c>
      <c r="D21" s="15" t="s">
        <v>65</v>
      </c>
      <c r="E21" s="40">
        <f>VLOOKUP($C21,[1]①入所者等情報貼付けシート!$O$1:$R$65536,2,FALSE)</f>
        <v>0</v>
      </c>
      <c r="F21" s="40">
        <f>VLOOKUP($C21,[1]①入所者等情報貼付けシート!$O$1:$R$65536,3,FALSE)</f>
        <v>80</v>
      </c>
      <c r="G21" s="41">
        <f>VLOOKUP($C21,[1]①入所者等情報貼付けシート!$O$1:$R$65536,4,FALSE)</f>
        <v>4</v>
      </c>
    </row>
    <row r="22" spans="2:7" x14ac:dyDescent="0.45">
      <c r="B22" s="14" t="s">
        <v>303</v>
      </c>
      <c r="C22" s="24">
        <v>4350280030</v>
      </c>
      <c r="D22" s="15" t="s">
        <v>68</v>
      </c>
      <c r="E22" s="40" t="str">
        <f>VLOOKUP($C22,[1]①入所者等情報貼付けシート!$O$1:$R$65536,2,FALSE)</f>
        <v/>
      </c>
      <c r="F22" s="40">
        <f>VLOOKUP($C22,[1]①入所者等情報貼付けシート!$O$1:$R$65536,3,FALSE)</f>
        <v>73</v>
      </c>
      <c r="G22" s="41">
        <f>VLOOKUP($C22,[1]①入所者等情報貼付けシート!$O$1:$R$65536,4,FALSE)</f>
        <v>6</v>
      </c>
    </row>
    <row r="23" spans="2:7" x14ac:dyDescent="0.45">
      <c r="B23" s="14" t="s">
        <v>303</v>
      </c>
      <c r="C23" s="24">
        <v>4350280071</v>
      </c>
      <c r="D23" s="15" t="s">
        <v>162</v>
      </c>
      <c r="E23" s="40">
        <f>VLOOKUP($C23,[1]①入所者等情報貼付けシート!$O$1:$R$65536,2,FALSE)</f>
        <v>0</v>
      </c>
      <c r="F23" s="40">
        <f>VLOOKUP($C23,[1]①入所者等情報貼付けシート!$O$1:$R$65536,3,FALSE)</f>
        <v>47</v>
      </c>
      <c r="G23" s="41">
        <f>VLOOKUP($C23,[1]①入所者等情報貼付けシート!$O$1:$R$65536,4,FALSE)</f>
        <v>8</v>
      </c>
    </row>
    <row r="24" spans="2:7" x14ac:dyDescent="0.45">
      <c r="B24" s="14" t="s">
        <v>303</v>
      </c>
      <c r="C24" s="24">
        <v>4350280055</v>
      </c>
      <c r="D24" s="15" t="s">
        <v>162</v>
      </c>
      <c r="E24" s="40" t="str">
        <f>VLOOKUP($C24,[1]①入所者等情報貼付けシート!$O$1:$R$65536,2,FALSE)</f>
        <v/>
      </c>
      <c r="F24" s="40">
        <f>VLOOKUP($C24,[1]①入所者等情報貼付けシート!$O$1:$R$65536,3,FALSE)</f>
        <v>74</v>
      </c>
      <c r="G24" s="41">
        <f>VLOOKUP($C24,[1]①入所者等情報貼付けシート!$O$1:$R$65536,4,FALSE)</f>
        <v>5</v>
      </c>
    </row>
    <row r="25" spans="2:7" x14ac:dyDescent="0.45">
      <c r="B25" s="14" t="s">
        <v>303</v>
      </c>
      <c r="C25" s="24">
        <v>4350280014</v>
      </c>
      <c r="D25" s="15" t="s">
        <v>73</v>
      </c>
      <c r="E25" s="40" t="str">
        <f>VLOOKUP($C25,[1]①入所者等情報貼付けシート!$O$1:$R$65536,2,FALSE)</f>
        <v/>
      </c>
      <c r="F25" s="40">
        <f>VLOOKUP($C25,[1]①入所者等情報貼付けシート!$O$1:$R$65536,3,FALSE)</f>
        <v>73</v>
      </c>
      <c r="G25" s="41">
        <f>VLOOKUP($C25,[1]①入所者等情報貼付けシート!$O$1:$R$65536,4,FALSE)</f>
        <v>1</v>
      </c>
    </row>
    <row r="26" spans="2:7" x14ac:dyDescent="0.45">
      <c r="B26" s="14" t="s">
        <v>303</v>
      </c>
      <c r="C26" s="24">
        <v>4352980025</v>
      </c>
      <c r="D26" s="15" t="s">
        <v>75</v>
      </c>
      <c r="E26" s="40" t="str">
        <f>VLOOKUP($C26,[1]①入所者等情報貼付けシート!$O$1:$R$65536,2,FALSE)</f>
        <v/>
      </c>
      <c r="F26" s="40">
        <f>VLOOKUP($C26,[1]①入所者等情報貼付けシート!$O$1:$R$65536,3,FALSE)</f>
        <v>76</v>
      </c>
      <c r="G26" s="41">
        <f>VLOOKUP($C26,[1]①入所者等情報貼付けシート!$O$1:$R$65536,4,FALSE)</f>
        <v>9</v>
      </c>
    </row>
    <row r="27" spans="2:7" x14ac:dyDescent="0.45">
      <c r="B27" s="14" t="s">
        <v>304</v>
      </c>
      <c r="C27" s="36" t="s">
        <v>305</v>
      </c>
      <c r="D27" s="15" t="s">
        <v>79</v>
      </c>
      <c r="E27" s="40" t="str">
        <f>VLOOKUP($C27,[1]①入所者等情報貼付けシート!$O$1:$R$65536,2,FALSE)</f>
        <v/>
      </c>
      <c r="F27" s="40">
        <f>VLOOKUP($C27,[1]①入所者等情報貼付けシート!$O$1:$R$65536,3,FALSE)</f>
        <v>35</v>
      </c>
      <c r="G27" s="41">
        <f>VLOOKUP($C27,[1]①入所者等情報貼付けシート!$O$1:$R$65536,4,FALSE)</f>
        <v>3</v>
      </c>
    </row>
    <row r="28" spans="2:7" x14ac:dyDescent="0.45">
      <c r="B28" s="14" t="s">
        <v>304</v>
      </c>
      <c r="C28" s="24" t="s">
        <v>306</v>
      </c>
      <c r="D28" s="15" t="s">
        <v>82</v>
      </c>
      <c r="E28" s="40" t="str">
        <f>VLOOKUP($C28,[1]①入所者等情報貼付けシート!$O$1:$R$65536,2,FALSE)</f>
        <v/>
      </c>
      <c r="F28" s="40">
        <f>VLOOKUP($C28,[1]①入所者等情報貼付けシート!$O$1:$R$65536,3,FALSE)</f>
        <v>27</v>
      </c>
      <c r="G28" s="41">
        <f>VLOOKUP($C28,[1]①入所者等情報貼付けシート!$O$1:$R$65536,4,FALSE)</f>
        <v>3</v>
      </c>
    </row>
    <row r="29" spans="2:7" x14ac:dyDescent="0.45">
      <c r="B29" s="14" t="s">
        <v>307</v>
      </c>
      <c r="C29" s="24">
        <v>4370201123</v>
      </c>
      <c r="D29" s="15" t="s">
        <v>165</v>
      </c>
      <c r="E29" s="40">
        <f>VLOOKUP($C29,[1]①入所者等情報貼付けシート!$O$1:$R$65536,2,FALSE)</f>
        <v>0</v>
      </c>
      <c r="F29" s="40">
        <f>VLOOKUP($C29,[1]①入所者等情報貼付けシート!$O$1:$R$65536,3,FALSE)</f>
        <v>18</v>
      </c>
      <c r="G29" s="41">
        <f>VLOOKUP($C29,[1]①入所者等情報貼付けシート!$O$1:$R$65536,4,FALSE)</f>
        <v>0</v>
      </c>
    </row>
    <row r="30" spans="2:7" x14ac:dyDescent="0.45">
      <c r="B30" s="14" t="s">
        <v>308</v>
      </c>
      <c r="C30" s="24">
        <v>4370203004</v>
      </c>
      <c r="D30" s="15" t="s">
        <v>166</v>
      </c>
      <c r="E30" s="40">
        <f>VLOOKUP($C30,[1]①入所者等情報貼付けシート!$O$1:$R$65536,2,FALSE)</f>
        <v>0</v>
      </c>
      <c r="F30" s="40">
        <f>VLOOKUP($C30,[1]①入所者等情報貼付けシート!$O$1:$R$65536,3,FALSE)</f>
        <v>27</v>
      </c>
      <c r="G30" s="41">
        <f>VLOOKUP($C30,[1]①入所者等情報貼付けシート!$O$1:$R$65536,4,FALSE)</f>
        <v>0</v>
      </c>
    </row>
    <row r="31" spans="2:7" x14ac:dyDescent="0.45">
      <c r="B31" s="14" t="s">
        <v>308</v>
      </c>
      <c r="C31" s="24">
        <v>4370202899</v>
      </c>
      <c r="D31" s="15" t="s">
        <v>309</v>
      </c>
      <c r="E31" s="40" t="str">
        <f>VLOOKUP($C31,[1]①入所者等情報貼付けシート!$O$1:$R$65536,2,FALSE)</f>
        <v/>
      </c>
      <c r="F31" s="40">
        <f>VLOOKUP($C31,[1]①入所者等情報貼付けシート!$O$1:$R$65536,3,FALSE)</f>
        <v>50</v>
      </c>
      <c r="G31" s="41">
        <v>25</v>
      </c>
    </row>
    <row r="32" spans="2:7" x14ac:dyDescent="0.45">
      <c r="B32" s="14" t="s">
        <v>308</v>
      </c>
      <c r="C32" s="24">
        <v>4370203442</v>
      </c>
      <c r="D32" s="15" t="s">
        <v>310</v>
      </c>
      <c r="E32" s="40" t="str">
        <f>VLOOKUP($C32,[1]①入所者等情報貼付けシート!$O$1:$R$65536,2,FALSE)</f>
        <v/>
      </c>
      <c r="F32" s="40">
        <f>VLOOKUP($C32,[1]①入所者等情報貼付けシート!$O$1:$R$65536,3,FALSE)</f>
        <v>38</v>
      </c>
      <c r="G32" s="41">
        <f>VLOOKUP($C32,[1]①入所者等情報貼付けシート!$O$1:$R$65536,4,FALSE)</f>
        <v>2</v>
      </c>
    </row>
    <row r="33" spans="2:7" x14ac:dyDescent="0.45">
      <c r="B33" s="14" t="s">
        <v>311</v>
      </c>
      <c r="C33" s="24">
        <v>4390200188</v>
      </c>
      <c r="D33" s="15" t="s">
        <v>88</v>
      </c>
      <c r="E33" s="40" t="str">
        <f>VLOOKUP($C33,[1]①入所者等情報貼付けシート!$O$1:$R$65536,2,FALSE)</f>
        <v/>
      </c>
      <c r="F33" s="40">
        <f>VLOOKUP($C33,[1]①入所者等情報貼付けシート!$O$1:$R$65536,3,FALSE)</f>
        <v>28</v>
      </c>
      <c r="G33" s="41">
        <v>0</v>
      </c>
    </row>
    <row r="34" spans="2:7" x14ac:dyDescent="0.45">
      <c r="B34" s="14" t="s">
        <v>312</v>
      </c>
      <c r="C34" s="15">
        <v>4360290003</v>
      </c>
      <c r="D34" s="15" t="s">
        <v>169</v>
      </c>
      <c r="E34" s="40">
        <f>VLOOKUP($C34,[1]①入所者等情報貼付けシート!$O$1:$R$65536,2,FALSE)</f>
        <v>0</v>
      </c>
      <c r="F34" s="40">
        <f>VLOOKUP($C34,[1]①入所者等情報貼付けシート!$O$1:$R$65536,3,FALSE)</f>
        <v>9</v>
      </c>
      <c r="G34" s="41">
        <f>VLOOKUP($C34,[1]①入所者等情報貼付けシート!$O$1:$R$65536,4,FALSE)</f>
        <v>11</v>
      </c>
    </row>
    <row r="35" spans="2:7" x14ac:dyDescent="0.45">
      <c r="B35" s="14" t="s">
        <v>312</v>
      </c>
      <c r="C35" s="15">
        <v>4370200984</v>
      </c>
      <c r="D35" s="15" t="s">
        <v>94</v>
      </c>
      <c r="E35" s="40" t="str">
        <f>VLOOKUP($C35,[1]①入所者等情報貼付けシート!$O$1:$R$65536,2,FALSE)</f>
        <v/>
      </c>
      <c r="F35" s="40">
        <f>VLOOKUP($C35,[1]①入所者等情報貼付けシート!$O$1:$R$65536,3,FALSE)</f>
        <v>9</v>
      </c>
      <c r="G35" s="41">
        <f>VLOOKUP($C35,[1]①入所者等情報貼付けシート!$O$1:$R$65536,4,FALSE)</f>
        <v>1</v>
      </c>
    </row>
    <row r="36" spans="2:7" x14ac:dyDescent="0.45">
      <c r="B36" s="14" t="s">
        <v>312</v>
      </c>
      <c r="C36" s="15">
        <v>4370201008</v>
      </c>
      <c r="D36" s="15" t="s">
        <v>95</v>
      </c>
      <c r="E36" s="40" t="str">
        <f>VLOOKUP($C36,[1]①入所者等情報貼付けシート!$O$1:$R$65536,2,FALSE)</f>
        <v/>
      </c>
      <c r="F36" s="40">
        <f>VLOOKUP($C36,[1]①入所者等情報貼付けシート!$O$1:$R$65536,3,FALSE)</f>
        <v>18</v>
      </c>
      <c r="G36" s="41">
        <f>VLOOKUP($C36,[1]①入所者等情報貼付けシート!$O$1:$R$65536,4,FALSE)</f>
        <v>12</v>
      </c>
    </row>
    <row r="37" spans="2:7" x14ac:dyDescent="0.45">
      <c r="B37" s="14" t="s">
        <v>312</v>
      </c>
      <c r="C37" s="15">
        <v>4370201446</v>
      </c>
      <c r="D37" s="15" t="s">
        <v>97</v>
      </c>
      <c r="E37" s="40" t="str">
        <f>VLOOKUP($C37,[1]①入所者等情報貼付けシート!$O$1:$R$65536,2,FALSE)</f>
        <v/>
      </c>
      <c r="F37" s="40">
        <f>VLOOKUP($C37,[1]①入所者等情報貼付けシート!$O$1:$R$65536,3,FALSE)</f>
        <v>16</v>
      </c>
      <c r="G37" s="41">
        <f>VLOOKUP($C37,[1]①入所者等情報貼付けシート!$O$1:$R$65536,4,FALSE)</f>
        <v>3</v>
      </c>
    </row>
    <row r="38" spans="2:7" x14ac:dyDescent="0.45">
      <c r="B38" s="14" t="s">
        <v>312</v>
      </c>
      <c r="C38" s="24">
        <v>4372900698</v>
      </c>
      <c r="D38" s="15" t="s">
        <v>100</v>
      </c>
      <c r="E38" s="40" t="str">
        <f>VLOOKUP($C38,[1]①入所者等情報貼付けシート!$O$1:$R$65536,2,FALSE)</f>
        <v/>
      </c>
      <c r="F38" s="40">
        <f>VLOOKUP($C38,[1]①入所者等情報貼付けシート!$O$1:$R$65536,3,FALSE)</f>
        <v>18</v>
      </c>
      <c r="G38" s="41">
        <f>VLOOKUP($C38,[1]①入所者等情報貼付けシート!$O$1:$R$65536,4,FALSE)</f>
        <v>7</v>
      </c>
    </row>
    <row r="39" spans="2:7" x14ac:dyDescent="0.45">
      <c r="B39" s="14" t="s">
        <v>312</v>
      </c>
      <c r="C39" s="24">
        <v>4372900748</v>
      </c>
      <c r="D39" s="15" t="s">
        <v>170</v>
      </c>
      <c r="E39" s="40" t="str">
        <f>VLOOKUP($C39,[1]①入所者等情報貼付けシート!$O$1:$R$65536,2,FALSE)</f>
        <v/>
      </c>
      <c r="F39" s="40">
        <f>VLOOKUP($C39,[1]①入所者等情報貼付けシート!$O$1:$R$65536,3,FALSE)</f>
        <v>17</v>
      </c>
      <c r="G39" s="41">
        <f>VLOOKUP($C39,[1]①入所者等情報貼付けシート!$O$1:$R$65536,4,FALSE)</f>
        <v>3</v>
      </c>
    </row>
    <row r="40" spans="2:7" x14ac:dyDescent="0.45">
      <c r="B40" s="14" t="s">
        <v>312</v>
      </c>
      <c r="C40" s="15">
        <v>4372900755</v>
      </c>
      <c r="D40" s="15" t="s">
        <v>104</v>
      </c>
      <c r="E40" s="40" t="str">
        <f>VLOOKUP($C40,[1]①入所者等情報貼付けシート!$O$1:$R$65536,2,FALSE)</f>
        <v/>
      </c>
      <c r="F40" s="40">
        <f>VLOOKUP($C40,[1]①入所者等情報貼付けシート!$O$1:$R$65536,3,FALSE)</f>
        <v>9</v>
      </c>
      <c r="G40" s="41">
        <f>VLOOKUP($C40,[1]①入所者等情報貼付けシート!$O$1:$R$65536,4,FALSE)</f>
        <v>10</v>
      </c>
    </row>
    <row r="41" spans="2:7" x14ac:dyDescent="0.45">
      <c r="B41" s="14" t="s">
        <v>312</v>
      </c>
      <c r="C41" s="15">
        <v>4390200014</v>
      </c>
      <c r="D41" s="15" t="s">
        <v>313</v>
      </c>
      <c r="E41" s="40" t="str">
        <f>VLOOKUP($C41,[1]①入所者等情報貼付けシート!$O$1:$R$65536,2,FALSE)</f>
        <v/>
      </c>
      <c r="F41" s="40" t="s">
        <v>314</v>
      </c>
      <c r="G41" s="41" t="s">
        <v>314</v>
      </c>
    </row>
    <row r="42" spans="2:7" x14ac:dyDescent="0.45">
      <c r="B42" s="14" t="s">
        <v>312</v>
      </c>
      <c r="C42" s="15">
        <v>4390200097</v>
      </c>
      <c r="D42" s="15" t="s">
        <v>106</v>
      </c>
      <c r="E42" s="40" t="str">
        <f>VLOOKUP($C42,[1]①入所者等情報貼付けシート!$O$1:$R$65536,2,FALSE)</f>
        <v/>
      </c>
      <c r="F42" s="40">
        <f>VLOOKUP($C42,[1]①入所者等情報貼付けシート!$O$1:$R$65536,3,FALSE)</f>
        <v>9</v>
      </c>
      <c r="G42" s="41">
        <f>VLOOKUP($C42,[1]①入所者等情報貼付けシート!$O$1:$R$65536,4,FALSE)</f>
        <v>2</v>
      </c>
    </row>
    <row r="43" spans="2:7" x14ac:dyDescent="0.45">
      <c r="B43" s="14" t="s">
        <v>312</v>
      </c>
      <c r="C43" s="15">
        <v>4390200063</v>
      </c>
      <c r="D43" s="15" t="s">
        <v>109</v>
      </c>
      <c r="E43" s="40" t="str">
        <f>VLOOKUP($C43,[1]①入所者等情報貼付けシート!$O$1:$R$65536,2,FALSE)</f>
        <v/>
      </c>
      <c r="F43" s="40">
        <f>VLOOKUP($C43,[1]①入所者等情報貼付けシート!$O$1:$R$65536,3,FALSE)</f>
        <v>8</v>
      </c>
      <c r="G43" s="41">
        <f>VLOOKUP($C43,[1]①入所者等情報貼付けシート!$O$1:$R$65536,4,FALSE)</f>
        <v>0</v>
      </c>
    </row>
    <row r="44" spans="2:7" x14ac:dyDescent="0.45">
      <c r="B44" s="14" t="s">
        <v>312</v>
      </c>
      <c r="C44" s="15">
        <v>4390200147</v>
      </c>
      <c r="D44" s="15" t="s">
        <v>112</v>
      </c>
      <c r="E44" s="40" t="str">
        <f>VLOOKUP($C44,[1]①入所者等情報貼付けシート!$O$1:$R$65536,2,FALSE)</f>
        <v/>
      </c>
      <c r="F44" s="40">
        <f>VLOOKUP($C44,[1]①入所者等情報貼付けシート!$O$1:$R$65536,3,FALSE)</f>
        <v>9</v>
      </c>
      <c r="G44" s="41">
        <f>VLOOKUP($C44,[1]①入所者等情報貼付けシート!$O$1:$R$65536,4,FALSE)</f>
        <v>10</v>
      </c>
    </row>
    <row r="45" spans="2:7" x14ac:dyDescent="0.45">
      <c r="B45" s="14" t="s">
        <v>312</v>
      </c>
      <c r="C45" s="15">
        <v>4390200204</v>
      </c>
      <c r="D45" s="15" t="s">
        <v>113</v>
      </c>
      <c r="E45" s="40">
        <f>VLOOKUP($C45,[1]①入所者等情報貼付けシート!$O$1:$R$65536,2,FALSE)</f>
        <v>0</v>
      </c>
      <c r="F45" s="40">
        <f>VLOOKUP($C45,[1]①入所者等情報貼付けシート!$O$1:$R$65536,3,FALSE)</f>
        <v>9</v>
      </c>
      <c r="G45" s="41">
        <f>VLOOKUP($C45,[1]①入所者等情報貼付けシート!$O$1:$R$65536,4,FALSE)</f>
        <v>10</v>
      </c>
    </row>
    <row r="46" spans="2:7" x14ac:dyDescent="0.45">
      <c r="B46" s="14" t="s">
        <v>312</v>
      </c>
      <c r="C46" s="15">
        <v>4390200253</v>
      </c>
      <c r="D46" s="15" t="s">
        <v>114</v>
      </c>
      <c r="E46" s="40" t="str">
        <f>VLOOKUP($C46,[1]①入所者等情報貼付けシート!$O$1:$R$65536,2,FALSE)</f>
        <v/>
      </c>
      <c r="F46" s="40">
        <f>VLOOKUP($C46,[1]①入所者等情報貼付けシート!$O$1:$R$65536,3,FALSE)</f>
        <v>9</v>
      </c>
      <c r="G46" s="41">
        <f>VLOOKUP($C46,[1]①入所者等情報貼付けシート!$O$1:$R$65536,4,FALSE)</f>
        <v>2</v>
      </c>
    </row>
    <row r="47" spans="2:7" x14ac:dyDescent="0.45">
      <c r="B47" s="14" t="s">
        <v>312</v>
      </c>
      <c r="C47" s="15">
        <v>4390200238</v>
      </c>
      <c r="D47" s="15" t="s">
        <v>175</v>
      </c>
      <c r="E47" s="40" t="str">
        <f>VLOOKUP($C47,[1]①入所者等情報貼付けシート!$O$1:$R$65536,2,FALSE)</f>
        <v/>
      </c>
      <c r="F47" s="40">
        <f>VLOOKUP($C47,[1]①入所者等情報貼付けシート!$O$1:$R$65536,3,FALSE)</f>
        <v>9</v>
      </c>
      <c r="G47" s="41">
        <f>VLOOKUP($C47,[1]①入所者等情報貼付けシート!$O$1:$R$65536,4,FALSE)</f>
        <v>16</v>
      </c>
    </row>
    <row r="48" spans="2:7" x14ac:dyDescent="0.45">
      <c r="B48" s="14" t="s">
        <v>312</v>
      </c>
      <c r="C48" s="15">
        <v>4390200246</v>
      </c>
      <c r="D48" s="15" t="s">
        <v>117</v>
      </c>
      <c r="E48" s="40">
        <f>VLOOKUP($C48,[1]①入所者等情報貼付けシート!$O$1:$R$65536,2,FALSE)</f>
        <v>0</v>
      </c>
      <c r="F48" s="40">
        <f>VLOOKUP($C48,[1]①入所者等情報貼付けシート!$O$1:$R$65536,3,FALSE)</f>
        <v>9</v>
      </c>
      <c r="G48" s="41">
        <f>VLOOKUP($C48,[1]①入所者等情報貼付けシート!$O$1:$R$65536,4,FALSE)</f>
        <v>6</v>
      </c>
    </row>
    <row r="49" spans="2:7" x14ac:dyDescent="0.45">
      <c r="B49" s="14" t="s">
        <v>312</v>
      </c>
      <c r="C49" s="15">
        <v>4390200220</v>
      </c>
      <c r="D49" s="15" t="s">
        <v>119</v>
      </c>
      <c r="E49" s="40" t="str">
        <f>VLOOKUP($C49,[1]①入所者等情報貼付けシート!$O$1:$R$65536,2,FALSE)</f>
        <v/>
      </c>
      <c r="F49" s="40">
        <f>VLOOKUP($C49,[1]①入所者等情報貼付けシート!$O$1:$R$65536,3,FALSE)</f>
        <v>8</v>
      </c>
      <c r="G49" s="41">
        <f>VLOOKUP($C49,[1]①入所者等情報貼付けシート!$O$1:$R$65536,4,FALSE)</f>
        <v>1</v>
      </c>
    </row>
    <row r="50" spans="2:7" x14ac:dyDescent="0.45">
      <c r="B50" s="14" t="s">
        <v>312</v>
      </c>
      <c r="C50" s="15">
        <v>4390200352</v>
      </c>
      <c r="D50" s="15" t="s">
        <v>121</v>
      </c>
      <c r="E50" s="40">
        <f>VLOOKUP($C50,[1]①入所者等情報貼付けシート!$O$1:$R$65536,2,FALSE)</f>
        <v>0</v>
      </c>
      <c r="F50" s="40">
        <f>VLOOKUP($C50,[1]①入所者等情報貼付けシート!$O$1:$R$65536,3,FALSE)</f>
        <v>7</v>
      </c>
      <c r="G50" s="41">
        <f>VLOOKUP($C50,[1]①入所者等情報貼付けシート!$O$1:$R$65536,4,FALSE)</f>
        <v>2</v>
      </c>
    </row>
    <row r="51" spans="2:7" x14ac:dyDescent="0.45">
      <c r="B51" s="14" t="s">
        <v>312</v>
      </c>
      <c r="C51" s="15">
        <v>4390200410</v>
      </c>
      <c r="D51" s="15" t="s">
        <v>123</v>
      </c>
      <c r="E51" s="40">
        <f>VLOOKUP($C51,[1]①入所者等情報貼付けシート!$O$1:$R$65536,2,FALSE)</f>
        <v>0</v>
      </c>
      <c r="F51" s="40">
        <f>VLOOKUP($C51,[1]①入所者等情報貼付けシート!$O$1:$R$65536,3,FALSE)</f>
        <v>9</v>
      </c>
      <c r="G51" s="41">
        <f>VLOOKUP($C51,[1]①入所者等情報貼付けシート!$O$1:$R$65536,4,FALSE)</f>
        <v>3</v>
      </c>
    </row>
    <row r="52" spans="2:7" x14ac:dyDescent="0.45">
      <c r="B52" s="14" t="s">
        <v>312</v>
      </c>
      <c r="C52" s="15">
        <v>4390200519</v>
      </c>
      <c r="D52" s="15" t="s">
        <v>315</v>
      </c>
      <c r="E52" s="40" t="str">
        <f>VLOOKUP($C52,[1]①入所者等情報貼付けシート!$O$1:$R$65536,2,FALSE)</f>
        <v/>
      </c>
      <c r="F52" s="40">
        <f>VLOOKUP($C52,[1]①入所者等情報貼付けシート!$O$1:$R$65536,3,FALSE)</f>
        <v>9</v>
      </c>
      <c r="G52" s="41">
        <f>VLOOKUP($C52,[1]①入所者等情報貼付けシート!$O$1:$R$65536,4,FALSE)</f>
        <v>5</v>
      </c>
    </row>
    <row r="53" spans="2:7" x14ac:dyDescent="0.45">
      <c r="B53" s="14" t="s">
        <v>312</v>
      </c>
      <c r="C53" s="15">
        <v>4390200592</v>
      </c>
      <c r="D53" s="15" t="s">
        <v>121</v>
      </c>
      <c r="E53" s="40" t="str">
        <f>VLOOKUP($C53,[1]①入所者等情報貼付けシート!$O$1:$R$65536,2,FALSE)</f>
        <v/>
      </c>
      <c r="F53" s="40">
        <f>VLOOKUP($C53,[1]①入所者等情報貼付けシート!$O$1:$R$65536,3,FALSE)</f>
        <v>9</v>
      </c>
      <c r="G53" s="41">
        <f>VLOOKUP($C53,[1]①入所者等情報貼付けシート!$O$1:$R$65536,4,FALSE)</f>
        <v>3</v>
      </c>
    </row>
    <row r="54" spans="2:7" x14ac:dyDescent="0.45">
      <c r="B54" s="14" t="s">
        <v>312</v>
      </c>
      <c r="C54" s="15">
        <v>4390200584</v>
      </c>
      <c r="D54" s="15" t="s">
        <v>117</v>
      </c>
      <c r="E54" s="40" t="str">
        <f>VLOOKUP($C54,[1]①入所者等情報貼付けシート!$O$1:$R$65536,2,FALSE)</f>
        <v/>
      </c>
      <c r="F54" s="40">
        <f>VLOOKUP($C54,[1]①入所者等情報貼付けシート!$O$1:$R$65536,3,FALSE)</f>
        <v>9</v>
      </c>
      <c r="G54" s="41">
        <f>VLOOKUP($C54,[1]①入所者等情報貼付けシート!$O$1:$R$65536,4,FALSE)</f>
        <v>8</v>
      </c>
    </row>
    <row r="55" spans="2:7" x14ac:dyDescent="0.45">
      <c r="B55" s="14" t="s">
        <v>312</v>
      </c>
      <c r="C55" s="15">
        <v>4390200600</v>
      </c>
      <c r="D55" s="15" t="s">
        <v>123</v>
      </c>
      <c r="E55" s="40" t="str">
        <f>VLOOKUP($C55,[1]①入所者等情報貼付けシート!$O$1:$R$65536,2,FALSE)</f>
        <v/>
      </c>
      <c r="F55" s="40">
        <f>VLOOKUP($C55,[1]①入所者等情報貼付けシート!$O$1:$R$65536,3,FALSE)</f>
        <v>8</v>
      </c>
      <c r="G55" s="41">
        <f>VLOOKUP($C55,[1]①入所者等情報貼付けシート!$O$1:$R$65536,4,FALSE)</f>
        <v>4</v>
      </c>
    </row>
    <row r="56" spans="2:7" x14ac:dyDescent="0.45">
      <c r="B56" s="14" t="s">
        <v>316</v>
      </c>
      <c r="C56" s="15">
        <v>4390200022</v>
      </c>
      <c r="D56" s="15" t="s">
        <v>182</v>
      </c>
      <c r="E56" s="40">
        <f>VLOOKUP($C56,[1]①入所者等情報貼付けシート!$O$1:$R$65536,2,FALSE)</f>
        <v>23</v>
      </c>
      <c r="F56" s="40" t="str">
        <f>VLOOKUP($C56,[1]①入所者等情報貼付けシート!$O$1:$R$65536,3,FALSE)</f>
        <v/>
      </c>
      <c r="G56" s="41" t="str">
        <f>VLOOKUP($C56,[1]①入所者等情報貼付けシート!$O$1:$R$65536,4,FALSE)</f>
        <v/>
      </c>
    </row>
    <row r="57" spans="2:7" x14ac:dyDescent="0.45">
      <c r="B57" s="14" t="s">
        <v>316</v>
      </c>
      <c r="C57" s="15">
        <v>4390200048</v>
      </c>
      <c r="D57" s="15" t="s">
        <v>128</v>
      </c>
      <c r="E57" s="40">
        <f>VLOOKUP($C57,[1]①入所者等情報貼付けシート!$O$1:$R$65536,2,FALSE)</f>
        <v>25</v>
      </c>
      <c r="F57" s="40" t="str">
        <f>VLOOKUP($C57,[1]①入所者等情報貼付けシート!$O$1:$R$65536,3,FALSE)</f>
        <v/>
      </c>
      <c r="G57" s="41" t="str">
        <f>VLOOKUP($C57,[1]①入所者等情報貼付けシート!$O$1:$R$65536,4,FALSE)</f>
        <v/>
      </c>
    </row>
    <row r="58" spans="2:7" x14ac:dyDescent="0.45">
      <c r="B58" s="14" t="s">
        <v>316</v>
      </c>
      <c r="C58" s="15">
        <v>4390200527</v>
      </c>
      <c r="D58" s="15" t="s">
        <v>131</v>
      </c>
      <c r="E58" s="40">
        <f>VLOOKUP($C58,[1]①入所者等情報貼付けシート!$O$1:$R$65536,2,FALSE)</f>
        <v>21</v>
      </c>
      <c r="F58" s="40" t="str">
        <f>VLOOKUP($C58,[1]①入所者等情報貼付けシート!$O$1:$R$65536,3,FALSE)</f>
        <v/>
      </c>
      <c r="G58" s="41" t="str">
        <f>VLOOKUP($C58,[1]①入所者等情報貼付けシート!$O$1:$R$65536,4,FALSE)</f>
        <v/>
      </c>
    </row>
    <row r="59" spans="2:7" x14ac:dyDescent="0.45">
      <c r="B59" s="14" t="s">
        <v>316</v>
      </c>
      <c r="C59" s="15">
        <v>4390200071</v>
      </c>
      <c r="D59" s="15" t="s">
        <v>133</v>
      </c>
      <c r="E59" s="40">
        <f>VLOOKUP($C59,[1]①入所者等情報貼付けシート!$O$1:$R$65536,2,FALSE)</f>
        <v>26</v>
      </c>
      <c r="F59" s="40" t="str">
        <f>VLOOKUP($C59,[1]①入所者等情報貼付けシート!$O$1:$R$65536,3,FALSE)</f>
        <v/>
      </c>
      <c r="G59" s="41" t="str">
        <f>VLOOKUP($C59,[1]①入所者等情報貼付けシート!$O$1:$R$65536,4,FALSE)</f>
        <v/>
      </c>
    </row>
    <row r="60" spans="2:7" x14ac:dyDescent="0.45">
      <c r="B60" s="14" t="s">
        <v>316</v>
      </c>
      <c r="C60" s="15">
        <v>4390200105</v>
      </c>
      <c r="D60" s="15" t="s">
        <v>183</v>
      </c>
      <c r="E60" s="40">
        <f>VLOOKUP($C60,[1]①入所者等情報貼付けシート!$O$1:$R$65536,2,FALSE)</f>
        <v>28</v>
      </c>
      <c r="F60" s="40">
        <f>VLOOKUP($C60,[1]①入所者等情報貼付けシート!$O$1:$R$65536,3,FALSE)</f>
        <v>0</v>
      </c>
      <c r="G60" s="41">
        <f>VLOOKUP($C60,[1]①入所者等情報貼付けシート!$O$1:$R$65536,4,FALSE)</f>
        <v>0</v>
      </c>
    </row>
    <row r="61" spans="2:7" x14ac:dyDescent="0.45">
      <c r="B61" s="14" t="s">
        <v>316</v>
      </c>
      <c r="C61" s="15">
        <v>4390200113</v>
      </c>
      <c r="D61" s="15" t="s">
        <v>138</v>
      </c>
      <c r="E61" s="40">
        <f>VLOOKUP($C61,[1]①入所者等情報貼付けシート!$O$1:$R$65536,2,FALSE)</f>
        <v>27</v>
      </c>
      <c r="F61" s="40" t="str">
        <f>VLOOKUP($C61,[1]①入所者等情報貼付けシート!$O$1:$R$65536,3,FALSE)</f>
        <v/>
      </c>
      <c r="G61" s="41" t="str">
        <f>VLOOKUP($C61,[1]①入所者等情報貼付けシート!$O$1:$R$65536,4,FALSE)</f>
        <v/>
      </c>
    </row>
    <row r="62" spans="2:7" x14ac:dyDescent="0.45">
      <c r="B62" s="14" t="s">
        <v>316</v>
      </c>
      <c r="C62" s="15">
        <v>4390200121</v>
      </c>
      <c r="D62" s="15" t="s">
        <v>140</v>
      </c>
      <c r="E62" s="40">
        <f>VLOOKUP($C62,[1]①入所者等情報貼付けシート!$O$1:$R$65536,2,FALSE)</f>
        <v>27</v>
      </c>
      <c r="F62" s="40" t="str">
        <f>VLOOKUP($C62,[1]①入所者等情報貼付けシート!$O$1:$R$65536,3,FALSE)</f>
        <v/>
      </c>
      <c r="G62" s="41" t="str">
        <f>VLOOKUP($C62,[1]①入所者等情報貼付けシート!$O$1:$R$65536,4,FALSE)</f>
        <v/>
      </c>
    </row>
    <row r="63" spans="2:7" x14ac:dyDescent="0.45">
      <c r="B63" s="14" t="s">
        <v>316</v>
      </c>
      <c r="C63" s="15">
        <v>4390200485</v>
      </c>
      <c r="D63" s="15" t="s">
        <v>142</v>
      </c>
      <c r="E63" s="40" t="e">
        <f>VLOOKUP($C63,[1]①入所者等情報貼付けシート!$O$1:$R$65536,2,FALSE)</f>
        <v>#N/A</v>
      </c>
      <c r="F63" s="40" t="s">
        <v>314</v>
      </c>
      <c r="G63" s="41" t="s">
        <v>314</v>
      </c>
    </row>
    <row r="64" spans="2:7" x14ac:dyDescent="0.45">
      <c r="B64" s="14" t="s">
        <v>316</v>
      </c>
      <c r="C64" s="15">
        <v>4390200493</v>
      </c>
      <c r="D64" s="15" t="s">
        <v>144</v>
      </c>
      <c r="E64" s="40">
        <v>29</v>
      </c>
      <c r="F64" s="40" t="str">
        <f>VLOOKUP($C64,[1]①入所者等情報貼付けシート!$O$1:$R$65536,3,FALSE)</f>
        <v/>
      </c>
      <c r="G64" s="41" t="str">
        <f>VLOOKUP($C64,[1]①入所者等情報貼付けシート!$O$1:$R$65536,4,FALSE)</f>
        <v/>
      </c>
    </row>
    <row r="65" spans="2:7" x14ac:dyDescent="0.45">
      <c r="B65" s="14" t="s">
        <v>317</v>
      </c>
      <c r="C65" s="24">
        <v>4390200295</v>
      </c>
      <c r="D65" s="15" t="s">
        <v>147</v>
      </c>
      <c r="E65" s="40">
        <f>VLOOKUP($C65,[1]①入所者等情報貼付けシート!$O$1:$R$65536,2,FALSE)</f>
        <v>28</v>
      </c>
      <c r="F65" s="40" t="str">
        <f>VLOOKUP($C65,[1]①入所者等情報貼付けシート!$O$1:$R$65536,3,FALSE)</f>
        <v/>
      </c>
      <c r="G65" s="41" t="str">
        <f>VLOOKUP($C65,[1]①入所者等情報貼付けシート!$O$1:$R$65536,4,FALSE)</f>
        <v/>
      </c>
    </row>
    <row r="66" spans="2:7" ht="18.600000000000001" thickBot="1" x14ac:dyDescent="0.5">
      <c r="B66" s="37" t="s">
        <v>317</v>
      </c>
      <c r="C66" s="38">
        <v>4390200501</v>
      </c>
      <c r="D66" s="39" t="s">
        <v>148</v>
      </c>
      <c r="E66" s="42">
        <f>VLOOKUP($C66,[1]①入所者等情報貼付けシート!$O$1:$R$65536,2,FALSE)</f>
        <v>20</v>
      </c>
      <c r="F66" s="42" t="str">
        <f>VLOOKUP($C66,[1]①入所者等情報貼付けシート!$O$1:$R$65536,3,FALSE)</f>
        <v/>
      </c>
      <c r="G66" s="43" t="str">
        <f>VLOOKUP($C66,[1]①入所者等情報貼付けシート!$O$1:$R$65536,4,FALSE)</f>
        <v/>
      </c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3EED1-13DF-467F-BEA4-5721593CADD2}">
  <dimension ref="A1:Q76"/>
  <sheetViews>
    <sheetView topLeftCell="A55" workbookViewId="0">
      <selection activeCell="H75" sqref="H75"/>
    </sheetView>
  </sheetViews>
  <sheetFormatPr defaultRowHeight="18" x14ac:dyDescent="0.45"/>
  <cols>
    <col min="1" max="2" width="11.59765625" bestFit="1" customWidth="1"/>
    <col min="3" max="3" width="5" customWidth="1"/>
    <col min="4" max="4" width="14.59765625" customWidth="1"/>
    <col min="15" max="15" width="11.69921875" customWidth="1"/>
  </cols>
  <sheetData>
    <row r="1" spans="1:17" x14ac:dyDescent="0.45">
      <c r="C1" s="27"/>
      <c r="D1" s="28" t="s">
        <v>40</v>
      </c>
      <c r="E1" s="28" t="s">
        <v>41</v>
      </c>
      <c r="F1" s="28" t="s">
        <v>42</v>
      </c>
      <c r="G1" s="28" t="s">
        <v>43</v>
      </c>
      <c r="H1" s="29" t="s">
        <v>44</v>
      </c>
      <c r="I1" t="s">
        <v>45</v>
      </c>
      <c r="J1" t="s">
        <v>46</v>
      </c>
      <c r="K1" s="49" t="s">
        <v>262</v>
      </c>
      <c r="L1" s="49"/>
      <c r="M1" s="49" t="s">
        <v>263</v>
      </c>
      <c r="N1" s="49"/>
      <c r="O1" s="1"/>
      <c r="Q1" t="s">
        <v>196</v>
      </c>
    </row>
    <row r="2" spans="1:17" x14ac:dyDescent="0.45">
      <c r="C2" s="30" t="s">
        <v>158</v>
      </c>
      <c r="H2" s="31"/>
      <c r="P2">
        <v>1</v>
      </c>
      <c r="Q2" t="s">
        <v>150</v>
      </c>
    </row>
    <row r="3" spans="1:17" x14ac:dyDescent="0.45">
      <c r="C3" s="30" t="s">
        <v>159</v>
      </c>
      <c r="H3" s="31"/>
      <c r="P3">
        <v>2</v>
      </c>
      <c r="Q3" t="s">
        <v>151</v>
      </c>
    </row>
    <row r="4" spans="1:17" x14ac:dyDescent="0.45">
      <c r="A4">
        <v>4370200380</v>
      </c>
      <c r="C4" s="32" t="s">
        <v>0</v>
      </c>
      <c r="D4" t="s">
        <v>1</v>
      </c>
      <c r="E4" t="s">
        <v>197</v>
      </c>
      <c r="F4" t="s">
        <v>2</v>
      </c>
      <c r="G4" t="s">
        <v>3</v>
      </c>
      <c r="H4" s="31">
        <v>50</v>
      </c>
      <c r="I4">
        <f>IF(ISERROR(VLOOKUP($A4,データ貼付けシート!$C$3:$G$66,4,FALSE)),0,VLOOKUP($A4,データ貼付けシート!$C$3:$G$66,4,FALSE))</f>
        <v>49</v>
      </c>
      <c r="J4">
        <f>IF(ISERROR(VLOOKUP($A4,データ貼付けシート!$C$3:$G$66,5,FALSE)),0,VLOOKUP($A4,データ貼付けシート!$C$3:$G$66,5,FALSE))</f>
        <v>86</v>
      </c>
      <c r="P4">
        <v>3</v>
      </c>
      <c r="Q4" t="s">
        <v>189</v>
      </c>
    </row>
    <row r="5" spans="1:17" x14ac:dyDescent="0.45">
      <c r="A5">
        <v>4370200356</v>
      </c>
      <c r="C5" s="32" t="s">
        <v>4</v>
      </c>
      <c r="D5" t="s">
        <v>5</v>
      </c>
      <c r="E5" t="s">
        <v>198</v>
      </c>
      <c r="F5" t="s">
        <v>6</v>
      </c>
      <c r="G5" t="s">
        <v>7</v>
      </c>
      <c r="H5" s="31">
        <v>60</v>
      </c>
      <c r="I5">
        <f>IF(ISERROR(VLOOKUP($A5,データ貼付けシート!$C$3:$G$66,4,FALSE)),0,VLOOKUP($A5,データ貼付けシート!$C$3:$G$66,4,FALSE))</f>
        <v>59</v>
      </c>
      <c r="J5">
        <f>IF(ISERROR(VLOOKUP($A5,データ貼付けシート!$C$3:$G$66,5,FALSE)),0,VLOOKUP($A5,データ貼付けシート!$C$3:$G$66,5,FALSE))</f>
        <v>73</v>
      </c>
      <c r="P5">
        <v>4</v>
      </c>
      <c r="Q5" t="s">
        <v>190</v>
      </c>
    </row>
    <row r="6" spans="1:17" x14ac:dyDescent="0.45">
      <c r="A6">
        <v>4370200414</v>
      </c>
      <c r="C6" s="32" t="s">
        <v>8</v>
      </c>
      <c r="D6" t="s">
        <v>9</v>
      </c>
      <c r="E6" t="s">
        <v>199</v>
      </c>
      <c r="F6" t="s">
        <v>10</v>
      </c>
      <c r="G6" t="s">
        <v>11</v>
      </c>
      <c r="H6" s="31">
        <v>50</v>
      </c>
      <c r="I6">
        <f>IF(ISERROR(VLOOKUP($A6,データ貼付けシート!$C$3:$G$66,4,FALSE)),0,VLOOKUP($A6,データ貼付けシート!$C$3:$G$66,4,FALSE))</f>
        <v>50</v>
      </c>
      <c r="J6">
        <f>IF(ISERROR(VLOOKUP($A6,データ貼付けシート!$C$3:$G$66,5,FALSE)),0,VLOOKUP($A6,データ貼付けシート!$C$3:$G$66,5,FALSE))</f>
        <v>59</v>
      </c>
      <c r="P6">
        <v>5</v>
      </c>
      <c r="Q6" t="s">
        <v>191</v>
      </c>
    </row>
    <row r="7" spans="1:17" x14ac:dyDescent="0.45">
      <c r="A7">
        <v>4370200406</v>
      </c>
      <c r="C7" s="32" t="s">
        <v>12</v>
      </c>
      <c r="D7" t="s">
        <v>13</v>
      </c>
      <c r="E7" t="s">
        <v>200</v>
      </c>
      <c r="F7" t="s">
        <v>14</v>
      </c>
      <c r="G7" t="s">
        <v>15</v>
      </c>
      <c r="H7" s="31">
        <v>50</v>
      </c>
      <c r="I7">
        <f>IF(ISERROR(VLOOKUP($A7,データ貼付けシート!$C$3:$G$66,4,FALSE)),0,VLOOKUP($A7,データ貼付けシート!$C$3:$G$66,4,FALSE))</f>
        <v>47</v>
      </c>
      <c r="J7">
        <f>IF(ISERROR(VLOOKUP($A7,データ貼付けシート!$C$3:$G$66,5,FALSE)),0,VLOOKUP($A7,データ貼付けシート!$C$3:$G$66,5,FALSE))</f>
        <v>53</v>
      </c>
      <c r="P7">
        <v>6</v>
      </c>
      <c r="Q7" t="s">
        <v>192</v>
      </c>
    </row>
    <row r="8" spans="1:17" x14ac:dyDescent="0.45">
      <c r="A8">
        <v>4370200398</v>
      </c>
      <c r="C8" s="32" t="s">
        <v>16</v>
      </c>
      <c r="D8" t="s">
        <v>17</v>
      </c>
      <c r="E8" t="s">
        <v>201</v>
      </c>
      <c r="F8" t="s">
        <v>18</v>
      </c>
      <c r="G8" t="s">
        <v>19</v>
      </c>
      <c r="H8" s="31">
        <v>50</v>
      </c>
      <c r="I8">
        <f>IF(ISERROR(VLOOKUP($A8,データ貼付けシート!$C$3:$G$66,4,FALSE)),0,VLOOKUP($A8,データ貼付けシート!$C$3:$G$66,4,FALSE))</f>
        <v>50</v>
      </c>
      <c r="J8">
        <f>IF(ISERROR(VLOOKUP($A8,データ貼付けシート!$C$3:$G$66,5,FALSE)),0,VLOOKUP($A8,データ貼付けシート!$C$3:$G$66,5,FALSE))</f>
        <v>125</v>
      </c>
      <c r="P8">
        <v>7</v>
      </c>
      <c r="Q8" t="s">
        <v>195</v>
      </c>
    </row>
    <row r="9" spans="1:17" x14ac:dyDescent="0.45">
      <c r="A9">
        <v>4372900797</v>
      </c>
      <c r="C9" s="32" t="s">
        <v>20</v>
      </c>
      <c r="D9" t="s">
        <v>21</v>
      </c>
      <c r="E9" t="s">
        <v>202</v>
      </c>
      <c r="F9" t="s">
        <v>22</v>
      </c>
      <c r="G9" t="s">
        <v>23</v>
      </c>
      <c r="H9" s="31">
        <v>50</v>
      </c>
      <c r="I9">
        <f>IF(ISERROR(VLOOKUP($A9,データ貼付けシート!$C$3:$G$66,4,FALSE)),0,VLOOKUP($A9,データ貼付けシート!$C$3:$G$66,4,FALSE))</f>
        <v>50</v>
      </c>
      <c r="J9">
        <f>IF(ISERROR(VLOOKUP($A9,データ貼付けシート!$C$3:$G$66,5,FALSE)),0,VLOOKUP($A9,データ貼付けシート!$C$3:$G$66,5,FALSE))</f>
        <v>18</v>
      </c>
      <c r="P9">
        <v>8</v>
      </c>
      <c r="Q9" t="s">
        <v>193</v>
      </c>
    </row>
    <row r="10" spans="1:17" x14ac:dyDescent="0.45">
      <c r="A10">
        <v>4372900334</v>
      </c>
      <c r="C10" s="32" t="s">
        <v>24</v>
      </c>
      <c r="D10" t="s">
        <v>25</v>
      </c>
      <c r="E10" t="s">
        <v>203</v>
      </c>
      <c r="F10" t="s">
        <v>26</v>
      </c>
      <c r="G10" t="s">
        <v>27</v>
      </c>
      <c r="H10" s="31">
        <v>50</v>
      </c>
      <c r="I10">
        <f>IF(ISERROR(VLOOKUP($A10,データ貼付けシート!$C$3:$G$66,4,FALSE)),0,VLOOKUP($A10,データ貼付けシート!$C$3:$G$66,4,FALSE))</f>
        <v>50</v>
      </c>
      <c r="J10">
        <f>IF(ISERROR(VLOOKUP($A10,データ貼付けシート!$C$3:$G$66,5,FALSE)),0,VLOOKUP($A10,データ貼付けシート!$C$3:$G$66,5,FALSE))</f>
        <v>67</v>
      </c>
      <c r="P10">
        <v>9</v>
      </c>
      <c r="Q10" t="s">
        <v>194</v>
      </c>
    </row>
    <row r="11" spans="1:17" x14ac:dyDescent="0.45">
      <c r="A11">
        <v>4370202634</v>
      </c>
      <c r="B11">
        <v>4372900664</v>
      </c>
      <c r="C11" s="32" t="s">
        <v>28</v>
      </c>
      <c r="D11" t="s">
        <v>29</v>
      </c>
      <c r="E11" t="s">
        <v>204</v>
      </c>
      <c r="F11" t="s">
        <v>30</v>
      </c>
      <c r="G11" t="s">
        <v>31</v>
      </c>
      <c r="H11" s="31">
        <v>80</v>
      </c>
      <c r="I11">
        <f>SUM(K11,M11)</f>
        <v>77</v>
      </c>
      <c r="J11">
        <f>SUM(L11,N11)</f>
        <v>110</v>
      </c>
      <c r="K11" s="22">
        <f>IF(ISERROR(VLOOKUP($A11,データ貼付けシート!$C$3:$G$63,4,FALSE)),0,VLOOKUP($A11,データ貼付けシート!$C$3:$G$63,4,FALSE))</f>
        <v>0</v>
      </c>
      <c r="L11" s="22">
        <f>IF(ISERROR(VLOOKUP($A11,データ貼付けシート!$C$3:$G$63,5,FALSE)),0,VLOOKUP($A11,データ貼付けシート!$C$3:$G$63,5,FALSE))</f>
        <v>0</v>
      </c>
      <c r="M11" s="22">
        <f>IF(ISERROR(VLOOKUP($B11,データ貼付けシート!$C$3:$G$63,4,FALSE)),0,VLOOKUP($B11,データ貼付けシート!$C$3:$G$63,4,FALSE))</f>
        <v>77</v>
      </c>
      <c r="N11" s="22">
        <f>IF(ISERROR(VLOOKUP($B11,データ貼付けシート!$C$3:$G$63,5,FALSE)),0,VLOOKUP($B11,データ貼付けシート!$C$3:$G$63,5,FALSE))</f>
        <v>110</v>
      </c>
    </row>
    <row r="12" spans="1:17" x14ac:dyDescent="0.45">
      <c r="A12">
        <v>4372900367</v>
      </c>
      <c r="C12" s="32" t="s">
        <v>32</v>
      </c>
      <c r="D12" t="s">
        <v>33</v>
      </c>
      <c r="E12" t="s">
        <v>205</v>
      </c>
      <c r="F12" t="s">
        <v>34</v>
      </c>
      <c r="G12" t="s">
        <v>35</v>
      </c>
      <c r="H12" s="31">
        <v>30</v>
      </c>
      <c r="I12">
        <f>IF(ISERROR(VLOOKUP($A12,データ貼付けシート!$C$3:$G$66,4,FALSE)),0,VLOOKUP($A12,データ貼付けシート!$C$3:$G$66,4,FALSE))</f>
        <v>30</v>
      </c>
      <c r="J12">
        <f>IF(ISERROR(VLOOKUP($A12,データ貼付けシート!$C$3:$G$66,5,FALSE)),0,VLOOKUP($A12,データ貼付けシート!$C$3:$G$66,5,FALSE))</f>
        <v>52</v>
      </c>
    </row>
    <row r="13" spans="1:17" x14ac:dyDescent="0.45">
      <c r="A13">
        <v>4370202071</v>
      </c>
      <c r="C13" s="32">
        <v>10</v>
      </c>
      <c r="D13" t="s">
        <v>36</v>
      </c>
      <c r="E13" t="s">
        <v>37</v>
      </c>
      <c r="F13" t="s">
        <v>38</v>
      </c>
      <c r="G13" t="s">
        <v>7</v>
      </c>
      <c r="H13" s="31">
        <v>60</v>
      </c>
      <c r="I13">
        <f>IF(ISERROR(VLOOKUP($A13,データ貼付けシート!$C$3:$G$66,4,FALSE)),0,VLOOKUP($A13,データ貼付けシート!$C$3:$G$66,4,FALSE))</f>
        <v>55</v>
      </c>
      <c r="J13">
        <f>IF(ISERROR(VLOOKUP($A13,データ貼付けシート!$C$3:$G$66,5,FALSE)),0,VLOOKUP($A13,データ貼付けシート!$C$3:$G$66,5,FALSE))</f>
        <v>47</v>
      </c>
    </row>
    <row r="14" spans="1:17" x14ac:dyDescent="0.45">
      <c r="C14" s="30" t="s">
        <v>160</v>
      </c>
      <c r="H14" s="31"/>
    </row>
    <row r="15" spans="1:17" x14ac:dyDescent="0.45">
      <c r="C15" s="30" t="s">
        <v>265</v>
      </c>
      <c r="D15" s="1"/>
      <c r="H15" s="31"/>
    </row>
    <row r="16" spans="1:17" x14ac:dyDescent="0.45">
      <c r="A16">
        <v>4390200162</v>
      </c>
      <c r="C16" s="32" t="s">
        <v>0</v>
      </c>
      <c r="D16" t="s">
        <v>51</v>
      </c>
      <c r="E16" t="s">
        <v>206</v>
      </c>
      <c r="F16" t="s">
        <v>152</v>
      </c>
      <c r="G16" t="s">
        <v>52</v>
      </c>
      <c r="H16" s="31">
        <v>29</v>
      </c>
      <c r="I16">
        <f>IF(ISERROR(VLOOKUP($A16,データ貼付けシート!$C$3:$G$66,4,FALSE)),0,VLOOKUP($A16,データ貼付けシート!$C$3:$G$66,4,FALSE))</f>
        <v>29</v>
      </c>
      <c r="J16">
        <f>IF(ISERROR(VLOOKUP($A16,データ貼付けシート!$C$3:$G$66,5,FALSE)),0,VLOOKUP($A16,データ貼付けシート!$C$3:$G$66,5,FALSE))</f>
        <v>32</v>
      </c>
    </row>
    <row r="17" spans="1:14" x14ac:dyDescent="0.45">
      <c r="A17">
        <v>4390200261</v>
      </c>
      <c r="C17" s="32" t="s">
        <v>4</v>
      </c>
      <c r="D17" t="s">
        <v>53</v>
      </c>
      <c r="E17" t="s">
        <v>207</v>
      </c>
      <c r="F17" t="s">
        <v>153</v>
      </c>
      <c r="G17" t="s">
        <v>54</v>
      </c>
      <c r="H17" s="31">
        <v>29</v>
      </c>
      <c r="I17">
        <f>IF(ISERROR(VLOOKUP($A17,データ貼付けシート!$C$3:$G$66,4,FALSE)),0,VLOOKUP($A17,データ貼付けシート!$C$3:$G$66,4,FALSE))</f>
        <v>29</v>
      </c>
      <c r="J17">
        <f>IF(ISERROR(VLOOKUP($A17,データ貼付けシート!$C$3:$G$66,5,FALSE)),0,VLOOKUP($A17,データ貼付けシート!$C$3:$G$66,5,FALSE))</f>
        <v>30</v>
      </c>
    </row>
    <row r="18" spans="1:14" x14ac:dyDescent="0.45">
      <c r="A18">
        <v>4390200279</v>
      </c>
      <c r="C18" s="32" t="s">
        <v>8</v>
      </c>
      <c r="D18" t="s">
        <v>55</v>
      </c>
      <c r="E18" t="s">
        <v>208</v>
      </c>
      <c r="F18" t="s">
        <v>154</v>
      </c>
      <c r="G18" t="s">
        <v>56</v>
      </c>
      <c r="H18" s="31">
        <v>29</v>
      </c>
      <c r="I18">
        <f>IF(ISERROR(VLOOKUP($A18,データ貼付けシート!$C$3:$G$66,4,FALSE)),0,VLOOKUP($A18,データ貼付けシート!$C$3:$G$66,4,FALSE))</f>
        <v>29</v>
      </c>
      <c r="J18">
        <f>IF(ISERROR(VLOOKUP($A18,データ貼付けシート!$C$3:$G$66,5,FALSE)),0,VLOOKUP($A18,データ貼付けシート!$C$3:$G$66,5,FALSE))</f>
        <v>42</v>
      </c>
    </row>
    <row r="19" spans="1:14" x14ac:dyDescent="0.45">
      <c r="A19">
        <v>4390200378</v>
      </c>
      <c r="C19" s="32">
        <v>4</v>
      </c>
      <c r="D19" t="s">
        <v>57</v>
      </c>
      <c r="E19" t="s">
        <v>209</v>
      </c>
      <c r="F19" t="s">
        <v>155</v>
      </c>
      <c r="G19" t="s">
        <v>156</v>
      </c>
      <c r="H19" s="31">
        <v>29</v>
      </c>
      <c r="I19">
        <f>IF(ISERROR(VLOOKUP($A19,データ貼付けシート!$C$3:$G$66,4,FALSE)),0,VLOOKUP($A19,データ貼付けシート!$C$3:$G$66,4,FALSE))</f>
        <v>28</v>
      </c>
      <c r="J19">
        <f>IF(ISERROR(VLOOKUP($A19,データ貼付けシート!$C$3:$G$66,5,FALSE)),0,VLOOKUP($A19,データ貼付けシート!$C$3:$G$66,5,FALSE))</f>
        <v>110</v>
      </c>
    </row>
    <row r="20" spans="1:14" x14ac:dyDescent="0.45">
      <c r="A20">
        <v>4390200451</v>
      </c>
      <c r="C20" s="32">
        <v>5</v>
      </c>
      <c r="D20" t="s">
        <v>58</v>
      </c>
      <c r="E20" t="s">
        <v>59</v>
      </c>
      <c r="F20" t="s">
        <v>157</v>
      </c>
      <c r="G20" t="s">
        <v>60</v>
      </c>
      <c r="H20" s="31">
        <v>29</v>
      </c>
      <c r="I20">
        <f>IF(ISERROR(VLOOKUP($A20,データ貼付けシート!$C$3:$G$66,4,FALSE)),0,VLOOKUP($A20,データ貼付けシート!$C$3:$G$66,4,FALSE))</f>
        <v>26</v>
      </c>
      <c r="J20">
        <f>IF(ISERROR(VLOOKUP($A20,データ貼付けシート!$C$3:$G$66,5,FALSE)),0,VLOOKUP($A20,データ貼付けシート!$C$3:$G$66,5,FALSE))</f>
        <v>23</v>
      </c>
    </row>
    <row r="21" spans="1:14" x14ac:dyDescent="0.45">
      <c r="C21" s="30" t="s">
        <v>61</v>
      </c>
      <c r="H21" s="31"/>
    </row>
    <row r="22" spans="1:14" x14ac:dyDescent="0.45">
      <c r="C22" s="30" t="s">
        <v>161</v>
      </c>
      <c r="H22" s="31"/>
    </row>
    <row r="23" spans="1:14" x14ac:dyDescent="0.45">
      <c r="A23">
        <v>4350280048</v>
      </c>
      <c r="C23" s="32" t="s">
        <v>0</v>
      </c>
      <c r="D23" t="s">
        <v>62</v>
      </c>
      <c r="E23" t="s">
        <v>210</v>
      </c>
      <c r="F23" t="s">
        <v>63</v>
      </c>
      <c r="G23" t="s">
        <v>64</v>
      </c>
      <c r="H23" s="31">
        <v>75</v>
      </c>
      <c r="I23">
        <f>IF(ISERROR(VLOOKUP($A23,データ貼付けシート!$C$3:$G$66,4,FALSE)),0,VLOOKUP($A23,データ貼付けシート!$C$3:$G$66,4,FALSE))</f>
        <v>70</v>
      </c>
      <c r="J23">
        <f>IF(ISERROR(VLOOKUP($A23,データ貼付けシート!$C$3:$G$66,5,FALSE)),0,VLOOKUP($A23,データ貼付けシート!$C$3:$G$66,5,FALSE))</f>
        <v>3</v>
      </c>
    </row>
    <row r="24" spans="1:14" x14ac:dyDescent="0.45">
      <c r="A24">
        <v>4350280063</v>
      </c>
      <c r="B24">
        <v>4350280022</v>
      </c>
      <c r="C24" s="32" t="s">
        <v>4</v>
      </c>
      <c r="D24" t="s">
        <v>65</v>
      </c>
      <c r="E24" t="s">
        <v>211</v>
      </c>
      <c r="F24" t="s">
        <v>66</v>
      </c>
      <c r="G24" t="s">
        <v>67</v>
      </c>
      <c r="H24" s="31">
        <v>80</v>
      </c>
      <c r="I24">
        <f>SUM(K24,M24)</f>
        <v>80</v>
      </c>
      <c r="J24">
        <f>SUM(L24,N24)</f>
        <v>4</v>
      </c>
      <c r="K24" s="22">
        <f>IF(ISERROR(VLOOKUP($A24,データ貼付けシート!$C$3:$G$63,4,FALSE)),0,VLOOKUP($A24,データ貼付けシート!$C$3:$G$63,4,FALSE))</f>
        <v>0</v>
      </c>
      <c r="L24" s="22">
        <f>IF(ISERROR(VLOOKUP($A24,データ貼付けシート!$C$3:$G$63,5,FALSE)),0,VLOOKUP($A24,データ貼付けシート!$C$3:$G$63,5,FALSE))</f>
        <v>0</v>
      </c>
      <c r="M24" s="22">
        <f>IF(ISERROR(VLOOKUP($B24,データ貼付けシート!$C$3:$G$63,4,FALSE)),0,VLOOKUP($B24,データ貼付けシート!$C$3:$G$63,4,FALSE))</f>
        <v>80</v>
      </c>
      <c r="N24" s="22">
        <f>IF(ISERROR(VLOOKUP($B24,データ貼付けシート!$C$3:$G$63,5,FALSE)),0,VLOOKUP($B24,データ貼付けシート!$C$3:$G$63,5,FALSE))</f>
        <v>4</v>
      </c>
    </row>
    <row r="25" spans="1:14" x14ac:dyDescent="0.45">
      <c r="A25">
        <v>4350280030</v>
      </c>
      <c r="C25" s="32" t="s">
        <v>8</v>
      </c>
      <c r="D25" t="s">
        <v>68</v>
      </c>
      <c r="E25" t="s">
        <v>212</v>
      </c>
      <c r="F25" t="s">
        <v>69</v>
      </c>
      <c r="G25" t="s">
        <v>70</v>
      </c>
      <c r="H25" s="31">
        <v>85</v>
      </c>
      <c r="I25">
        <f>IF(ISERROR(VLOOKUP($A25,データ貼付けシート!$C$3:$G$66,4,FALSE)),0,VLOOKUP($A25,データ貼付けシート!$C$3:$G$66,4,FALSE))</f>
        <v>73</v>
      </c>
      <c r="J25">
        <f>IF(ISERROR(VLOOKUP($A25,データ貼付けシート!$C$3:$G$66,5,FALSE)),0,VLOOKUP($A25,データ貼付けシート!$C$3:$G$66,5,FALSE))</f>
        <v>6</v>
      </c>
    </row>
    <row r="26" spans="1:14" x14ac:dyDescent="0.45">
      <c r="A26">
        <v>4350280071</v>
      </c>
      <c r="B26">
        <v>4350280055</v>
      </c>
      <c r="C26" s="32" t="s">
        <v>12</v>
      </c>
      <c r="D26" t="s">
        <v>162</v>
      </c>
      <c r="E26" t="s">
        <v>213</v>
      </c>
      <c r="F26" t="s">
        <v>71</v>
      </c>
      <c r="G26" t="s">
        <v>72</v>
      </c>
      <c r="H26" s="31">
        <v>83</v>
      </c>
      <c r="I26">
        <f>IF(SUM(K26,M26)&gt;H26,M26,SUM(K26,M26))</f>
        <v>74</v>
      </c>
      <c r="J26">
        <f>IF(SUM(K26,M26)&gt;H26,N26,SUM(L26,N26))</f>
        <v>5</v>
      </c>
      <c r="K26" s="22">
        <f>IF(ISERROR(VLOOKUP($A26,データ貼付けシート!$C$3:$G$63,4,FALSE)),0,VLOOKUP($A26,データ貼付けシート!$C$3:$G$63,4,FALSE))</f>
        <v>47</v>
      </c>
      <c r="L26" s="22">
        <f>IF(ISERROR(VLOOKUP($A26,データ貼付けシート!$C$3:$G$63,5,FALSE)),0,VLOOKUP($A26,データ貼付けシート!$C$3:$G$63,5,FALSE))</f>
        <v>8</v>
      </c>
      <c r="M26" s="22">
        <f>IF(ISERROR(VLOOKUP($B26,データ貼付けシート!$C$3:$G$63,4,FALSE)),0,VLOOKUP($B26,データ貼付けシート!$C$3:$G$63,4,FALSE))</f>
        <v>74</v>
      </c>
      <c r="N26" s="22">
        <f>IF(ISERROR(VLOOKUP($B26,データ貼付けシート!$C$3:$G$63,5,FALSE)),0,VLOOKUP($B26,データ貼付けシート!$C$3:$G$63,5,FALSE))</f>
        <v>5</v>
      </c>
    </row>
    <row r="27" spans="1:14" x14ac:dyDescent="0.45">
      <c r="A27">
        <v>4350280014</v>
      </c>
      <c r="C27" s="32" t="s">
        <v>16</v>
      </c>
      <c r="D27" t="s">
        <v>73</v>
      </c>
      <c r="E27" t="s">
        <v>214</v>
      </c>
      <c r="F27" t="s">
        <v>74</v>
      </c>
      <c r="G27" t="s">
        <v>47</v>
      </c>
      <c r="H27" s="31">
        <v>80</v>
      </c>
      <c r="I27">
        <f>IF(ISERROR(VLOOKUP($A27,データ貼付けシート!$C$3:$G$66,4,FALSE)),0,VLOOKUP($A27,データ貼付けシート!$C$3:$G$66,4,FALSE))</f>
        <v>73</v>
      </c>
      <c r="J27">
        <f>IF(ISERROR(VLOOKUP($A27,データ貼付けシート!$C$3:$G$66,5,FALSE)),0,VLOOKUP($A27,データ貼付けシート!$C$3:$G$66,5,FALSE))</f>
        <v>1</v>
      </c>
    </row>
    <row r="28" spans="1:14" x14ac:dyDescent="0.45">
      <c r="A28">
        <v>4352980025</v>
      </c>
      <c r="C28" s="32" t="s">
        <v>20</v>
      </c>
      <c r="D28" t="s">
        <v>75</v>
      </c>
      <c r="E28" t="s">
        <v>215</v>
      </c>
      <c r="F28" t="s">
        <v>76</v>
      </c>
      <c r="G28" t="s">
        <v>77</v>
      </c>
      <c r="H28" s="31">
        <v>80</v>
      </c>
      <c r="I28">
        <f>IF(ISERROR(VLOOKUP($A28,データ貼付けシート!$C$3:$G$66,4,FALSE)),0,VLOOKUP($A28,データ貼付けシート!$C$3:$G$66,4,FALSE))</f>
        <v>76</v>
      </c>
      <c r="J28">
        <f>IF(ISERROR(VLOOKUP($A28,データ貼付けシート!$C$3:$G$66,5,FALSE)),0,VLOOKUP($A28,データ貼付けシート!$C$3:$G$66,5,FALSE))</f>
        <v>9</v>
      </c>
    </row>
    <row r="29" spans="1:14" x14ac:dyDescent="0.45">
      <c r="C29" s="30" t="s">
        <v>78</v>
      </c>
      <c r="H29" s="31"/>
    </row>
    <row r="30" spans="1:14" x14ac:dyDescent="0.45">
      <c r="C30" s="30" t="s">
        <v>163</v>
      </c>
      <c r="H30" s="31"/>
    </row>
    <row r="31" spans="1:14" x14ac:dyDescent="0.45">
      <c r="A31" t="s">
        <v>255</v>
      </c>
      <c r="C31" s="32">
        <v>1</v>
      </c>
      <c r="D31" t="s">
        <v>79</v>
      </c>
      <c r="E31" t="s">
        <v>216</v>
      </c>
      <c r="F31" t="s">
        <v>80</v>
      </c>
      <c r="G31" t="s">
        <v>81</v>
      </c>
      <c r="H31" s="31">
        <v>35</v>
      </c>
      <c r="I31">
        <f>IF(ISERROR(VLOOKUP($A31,データ貼付けシート!$C$3:$G$66,4,FALSE)),0,VLOOKUP($A31,データ貼付けシート!$C$3:$G$66,4,FALSE))</f>
        <v>35</v>
      </c>
      <c r="J31">
        <f>IF(ISERROR(VLOOKUP($A31,データ貼付けシート!$C$3:$G$66,5,FALSE)),0,VLOOKUP($A31,データ貼付けシート!$C$3:$G$66,5,FALSE))</f>
        <v>3</v>
      </c>
    </row>
    <row r="32" spans="1:14" x14ac:dyDescent="0.45">
      <c r="A32" t="s">
        <v>256</v>
      </c>
      <c r="C32" s="32">
        <v>2</v>
      </c>
      <c r="D32" t="s">
        <v>82</v>
      </c>
      <c r="E32" t="s">
        <v>217</v>
      </c>
      <c r="F32" t="s">
        <v>83</v>
      </c>
      <c r="G32" t="s">
        <v>84</v>
      </c>
      <c r="H32" s="31">
        <v>33</v>
      </c>
      <c r="I32">
        <f>IF(ISERROR(VLOOKUP($A32,データ貼付けシート!$C$3:$G$66,4,FALSE)),0,VLOOKUP($A32,データ貼付けシート!$C$3:$G$66,4,FALSE))</f>
        <v>27</v>
      </c>
      <c r="J32">
        <f>IF(ISERROR(VLOOKUP($A32,データ貼付けシート!$C$3:$G$66,5,FALSE)),0,VLOOKUP($A32,データ貼付けシート!$C$3:$G$66,5,FALSE))</f>
        <v>3</v>
      </c>
    </row>
    <row r="33" spans="1:10" x14ac:dyDescent="0.45">
      <c r="C33" s="30" t="s">
        <v>85</v>
      </c>
      <c r="H33" s="31"/>
    </row>
    <row r="34" spans="1:10" x14ac:dyDescent="0.45">
      <c r="C34" s="30" t="s">
        <v>164</v>
      </c>
      <c r="H34" s="31"/>
    </row>
    <row r="35" spans="1:10" x14ac:dyDescent="0.45">
      <c r="A35">
        <v>4370201123</v>
      </c>
      <c r="C35" s="32">
        <v>1</v>
      </c>
      <c r="D35" t="s">
        <v>165</v>
      </c>
      <c r="E35" t="s">
        <v>218</v>
      </c>
      <c r="F35" t="s">
        <v>86</v>
      </c>
      <c r="G35" t="s">
        <v>87</v>
      </c>
      <c r="H35" s="31">
        <v>20</v>
      </c>
      <c r="I35">
        <f>IF(ISERROR(VLOOKUP($A35,データ貼付けシート!$C$3:$G$66,4,FALSE)),0,VLOOKUP($A35,データ貼付けシート!$C$3:$G$66,4,FALSE))</f>
        <v>18</v>
      </c>
      <c r="J35">
        <f>IF(ISERROR(VLOOKUP($A35,データ貼付けシート!$C$3:$G$66,5,FALSE)),0,VLOOKUP($A35,データ貼付けシート!$C$3:$G$66,5,FALSE))</f>
        <v>0</v>
      </c>
    </row>
    <row r="36" spans="1:10" x14ac:dyDescent="0.45">
      <c r="A36">
        <v>4370203004</v>
      </c>
      <c r="C36" s="32">
        <v>2</v>
      </c>
      <c r="D36" t="s">
        <v>166</v>
      </c>
      <c r="E36" t="s">
        <v>219</v>
      </c>
      <c r="F36" t="s">
        <v>167</v>
      </c>
      <c r="G36" t="s">
        <v>87</v>
      </c>
      <c r="H36" s="31">
        <v>30</v>
      </c>
      <c r="I36">
        <f>IF(ISERROR(VLOOKUP($A36,データ貼付けシート!$C$3:$G$66,4,FALSE)),0,VLOOKUP($A36,データ貼付けシート!$C$3:$G$66,4,FALSE))</f>
        <v>27</v>
      </c>
      <c r="J36">
        <f>IF(ISERROR(VLOOKUP($A36,データ貼付けシート!$C$3:$G$66,5,FALSE)),0,VLOOKUP($A36,データ貼付けシート!$C$3:$G$66,5,FALSE))</f>
        <v>0</v>
      </c>
    </row>
    <row r="37" spans="1:10" x14ac:dyDescent="0.45">
      <c r="A37">
        <v>4370202899</v>
      </c>
      <c r="C37" s="32">
        <v>3</v>
      </c>
      <c r="D37" t="s">
        <v>277</v>
      </c>
      <c r="E37" t="s">
        <v>281</v>
      </c>
      <c r="F37" t="s">
        <v>278</v>
      </c>
      <c r="G37" t="s">
        <v>11</v>
      </c>
      <c r="H37" s="31">
        <v>50</v>
      </c>
      <c r="I37">
        <f>IF(ISERROR(VLOOKUP($A37,データ貼付けシート!$C$3:$G$66,4,FALSE)),0,VLOOKUP($A37,データ貼付けシート!$C$3:$G$66,4,FALSE))</f>
        <v>50</v>
      </c>
      <c r="J37">
        <f>IF(ISERROR(VLOOKUP($A37,データ貼付けシート!$C$3:$G$66,5,FALSE)),0,VLOOKUP($A37,データ貼付けシート!$C$3:$G$66,5,FALSE))</f>
        <v>25</v>
      </c>
    </row>
    <row r="38" spans="1:10" x14ac:dyDescent="0.45">
      <c r="A38">
        <v>4370203442</v>
      </c>
      <c r="C38" s="32">
        <v>4</v>
      </c>
      <c r="D38" t="s">
        <v>279</v>
      </c>
      <c r="E38" t="s">
        <v>282</v>
      </c>
      <c r="F38" t="s">
        <v>280</v>
      </c>
      <c r="G38" t="s">
        <v>11</v>
      </c>
      <c r="H38" s="31">
        <v>40</v>
      </c>
      <c r="I38">
        <f>IF(ISERROR(VLOOKUP($A38,データ貼付けシート!$C$3:$G$66,4,FALSE)),0,VLOOKUP($A38,データ貼付けシート!$C$3:$G$66,4,FALSE))</f>
        <v>38</v>
      </c>
      <c r="J38">
        <f>IF(ISERROR(VLOOKUP($A38,データ貼付けシート!$C$3:$G$66,5,FALSE)),0,VLOOKUP($A38,データ貼付けシート!$C$3:$G$66,5,FALSE))</f>
        <v>2</v>
      </c>
    </row>
    <row r="39" spans="1:10" x14ac:dyDescent="0.45">
      <c r="C39" s="30" t="s">
        <v>168</v>
      </c>
      <c r="H39" s="31"/>
    </row>
    <row r="40" spans="1:10" x14ac:dyDescent="0.45">
      <c r="C40" s="30" t="s">
        <v>266</v>
      </c>
      <c r="H40" s="31"/>
    </row>
    <row r="41" spans="1:10" x14ac:dyDescent="0.45">
      <c r="A41">
        <v>4390200188</v>
      </c>
      <c r="C41" s="32" t="s">
        <v>0</v>
      </c>
      <c r="D41" t="s">
        <v>88</v>
      </c>
      <c r="E41" t="s">
        <v>220</v>
      </c>
      <c r="F41" t="s">
        <v>89</v>
      </c>
      <c r="G41" t="s">
        <v>90</v>
      </c>
      <c r="H41" s="31">
        <v>29</v>
      </c>
      <c r="I41">
        <f>IF(ISERROR(VLOOKUP($A41,データ貼付けシート!$C$3:$G$66,4,FALSE)),0,VLOOKUP($A41,データ貼付けシート!$C$3:$G$66,4,FALSE))</f>
        <v>28</v>
      </c>
      <c r="J41">
        <f>IF(ISERROR(VLOOKUP($A41,データ貼付けシート!$C$3:$G$66,5,FALSE)),0,VLOOKUP($A41,データ貼付けシート!$C$3:$G$66,5,FALSE))</f>
        <v>0</v>
      </c>
    </row>
    <row r="42" spans="1:10" x14ac:dyDescent="0.45">
      <c r="C42" s="30" t="s">
        <v>91</v>
      </c>
      <c r="H42" s="31"/>
    </row>
    <row r="43" spans="1:10" x14ac:dyDescent="0.45">
      <c r="C43" s="30" t="s">
        <v>267</v>
      </c>
      <c r="H43" s="31"/>
    </row>
    <row r="44" spans="1:10" x14ac:dyDescent="0.45">
      <c r="A44">
        <v>4360290003</v>
      </c>
      <c r="C44" s="32">
        <v>1</v>
      </c>
      <c r="D44" t="s">
        <v>169</v>
      </c>
      <c r="E44" t="s">
        <v>221</v>
      </c>
      <c r="F44" t="s">
        <v>92</v>
      </c>
      <c r="G44" t="s">
        <v>93</v>
      </c>
      <c r="H44" s="31">
        <v>9</v>
      </c>
      <c r="I44">
        <f>IF(ISERROR(VLOOKUP($A44,データ貼付けシート!$C$3:$G$66,4,FALSE)),0,VLOOKUP($A44,データ貼付けシート!$C$3:$G$66,4,FALSE))</f>
        <v>9</v>
      </c>
      <c r="J44">
        <f>IF(ISERROR(VLOOKUP($A44,データ貼付けシート!$C$3:$G$66,5,FALSE)),0,VLOOKUP($A44,データ貼付けシート!$C$3:$G$66,5,FALSE))</f>
        <v>11</v>
      </c>
    </row>
    <row r="45" spans="1:10" x14ac:dyDescent="0.45">
      <c r="A45">
        <v>4370200984</v>
      </c>
      <c r="C45" s="32">
        <v>2</v>
      </c>
      <c r="D45" t="s">
        <v>94</v>
      </c>
      <c r="E45" t="s">
        <v>222</v>
      </c>
      <c r="F45" t="s">
        <v>14</v>
      </c>
      <c r="G45" t="s">
        <v>49</v>
      </c>
      <c r="H45" s="31">
        <v>9</v>
      </c>
      <c r="I45">
        <f>IF(ISERROR(VLOOKUP($A45,データ貼付けシート!$C$3:$G$66,4,FALSE)),0,VLOOKUP($A45,データ貼付けシート!$C$3:$G$66,4,FALSE))</f>
        <v>9</v>
      </c>
      <c r="J45">
        <f>IF(ISERROR(VLOOKUP($A45,データ貼付けシート!$C$3:$G$66,5,FALSE)),0,VLOOKUP($A45,データ貼付けシート!$C$3:$G$66,5,FALSE))</f>
        <v>1</v>
      </c>
    </row>
    <row r="46" spans="1:10" x14ac:dyDescent="0.45">
      <c r="A46">
        <v>4370201008</v>
      </c>
      <c r="C46" s="32">
        <v>3</v>
      </c>
      <c r="D46" t="s">
        <v>95</v>
      </c>
      <c r="E46" t="s">
        <v>223</v>
      </c>
      <c r="F46" t="s">
        <v>96</v>
      </c>
      <c r="G46" t="s">
        <v>67</v>
      </c>
      <c r="H46" s="31">
        <v>18</v>
      </c>
      <c r="I46">
        <f>IF(ISERROR(VLOOKUP($A46,データ貼付けシート!$C$3:$G$66,4,FALSE)),0,VLOOKUP($A46,データ貼付けシート!$C$3:$G$66,4,FALSE))</f>
        <v>18</v>
      </c>
      <c r="J46">
        <f>IF(ISERROR(VLOOKUP($A46,データ貼付けシート!$C$3:$G$66,5,FALSE)),0,VLOOKUP($A46,データ貼付けシート!$C$3:$G$66,5,FALSE))</f>
        <v>12</v>
      </c>
    </row>
    <row r="47" spans="1:10" x14ac:dyDescent="0.45">
      <c r="A47">
        <v>4370201446</v>
      </c>
      <c r="C47" s="32">
        <v>4</v>
      </c>
      <c r="D47" t="s">
        <v>97</v>
      </c>
      <c r="E47" t="s">
        <v>224</v>
      </c>
      <c r="F47" t="s">
        <v>98</v>
      </c>
      <c r="G47" t="s">
        <v>99</v>
      </c>
      <c r="H47" s="31">
        <v>18</v>
      </c>
      <c r="I47">
        <f>IF(ISERROR(VLOOKUP($A47,データ貼付けシート!$C$3:$G$66,4,FALSE)),0,VLOOKUP($A47,データ貼付けシート!$C$3:$G$66,4,FALSE))</f>
        <v>16</v>
      </c>
      <c r="J47">
        <f>IF(ISERROR(VLOOKUP($A47,データ貼付けシート!$C$3:$G$66,5,FALSE)),0,VLOOKUP($A47,データ貼付けシート!$C$3:$G$66,5,FALSE))</f>
        <v>3</v>
      </c>
    </row>
    <row r="48" spans="1:10" x14ac:dyDescent="0.45">
      <c r="A48">
        <v>4372900698</v>
      </c>
      <c r="C48" s="32">
        <v>5</v>
      </c>
      <c r="D48" t="s">
        <v>100</v>
      </c>
      <c r="E48" t="s">
        <v>225</v>
      </c>
      <c r="F48" t="s">
        <v>101</v>
      </c>
      <c r="G48" t="s">
        <v>50</v>
      </c>
      <c r="H48" s="31">
        <v>18</v>
      </c>
      <c r="I48">
        <f>IF(ISERROR(VLOOKUP($A48,データ貼付けシート!$C$3:$G$66,4,FALSE)),0,VLOOKUP($A48,データ貼付けシート!$C$3:$G$66,4,FALSE))</f>
        <v>18</v>
      </c>
      <c r="J48">
        <f>IF(ISERROR(VLOOKUP($A48,データ貼付けシート!$C$3:$G$66,5,FALSE)),0,VLOOKUP($A48,データ貼付けシート!$C$3:$G$66,5,FALSE))</f>
        <v>7</v>
      </c>
    </row>
    <row r="49" spans="1:10" x14ac:dyDescent="0.45">
      <c r="A49">
        <v>4372900748</v>
      </c>
      <c r="C49" s="32">
        <v>6</v>
      </c>
      <c r="D49" t="s">
        <v>170</v>
      </c>
      <c r="E49" t="s">
        <v>226</v>
      </c>
      <c r="F49" t="s">
        <v>102</v>
      </c>
      <c r="G49" t="s">
        <v>103</v>
      </c>
      <c r="H49" s="31">
        <v>18</v>
      </c>
      <c r="I49">
        <f>IF(ISERROR(VLOOKUP($A49,データ貼付けシート!$C$3:$G$66,4,FALSE)),0,VLOOKUP($A49,データ貼付けシート!$C$3:$G$66,4,FALSE))</f>
        <v>17</v>
      </c>
      <c r="J49">
        <f>IF(ISERROR(VLOOKUP($A49,データ貼付けシート!$C$3:$G$66,5,FALSE)),0,VLOOKUP($A49,データ貼付けシート!$C$3:$G$66,5,FALSE))</f>
        <v>3</v>
      </c>
    </row>
    <row r="50" spans="1:10" x14ac:dyDescent="0.45">
      <c r="A50">
        <v>4372900755</v>
      </c>
      <c r="C50" s="32">
        <v>7</v>
      </c>
      <c r="D50" t="s">
        <v>104</v>
      </c>
      <c r="E50" t="s">
        <v>227</v>
      </c>
      <c r="F50" t="s">
        <v>171</v>
      </c>
      <c r="G50" t="s">
        <v>105</v>
      </c>
      <c r="H50" s="31">
        <v>9</v>
      </c>
      <c r="I50">
        <f>IF(ISERROR(VLOOKUP($A50,データ貼付けシート!$C$3:$G$66,4,FALSE)),0,VLOOKUP($A50,データ貼付けシート!$C$3:$G$66,4,FALSE))</f>
        <v>9</v>
      </c>
      <c r="J50">
        <f>IF(ISERROR(VLOOKUP($A50,データ貼付けシート!$C$3:$G$66,5,FALSE)),0,VLOOKUP($A50,データ貼付けシート!$C$3:$G$66,5,FALSE))</f>
        <v>10</v>
      </c>
    </row>
    <row r="51" spans="1:10" x14ac:dyDescent="0.45">
      <c r="A51">
        <v>4390200097</v>
      </c>
      <c r="C51" s="32">
        <v>8</v>
      </c>
      <c r="D51" t="s">
        <v>106</v>
      </c>
      <c r="E51" t="s">
        <v>228</v>
      </c>
      <c r="F51" t="s">
        <v>107</v>
      </c>
      <c r="G51" t="s">
        <v>108</v>
      </c>
      <c r="H51" s="31">
        <v>9</v>
      </c>
      <c r="I51">
        <f>IF(ISERROR(VLOOKUP($A51,データ貼付けシート!$C$3:$G$66,4,FALSE)),0,VLOOKUP($A51,データ貼付けシート!$C$3:$G$66,4,FALSE))</f>
        <v>9</v>
      </c>
      <c r="J51">
        <f>IF(ISERROR(VLOOKUP($A51,データ貼付けシート!$C$3:$G$66,5,FALSE)),0,VLOOKUP($A51,データ貼付けシート!$C$3:$G$66,5,FALSE))</f>
        <v>2</v>
      </c>
    </row>
    <row r="52" spans="1:10" x14ac:dyDescent="0.45">
      <c r="A52">
        <v>4390200063</v>
      </c>
      <c r="C52" s="32">
        <v>9</v>
      </c>
      <c r="D52" t="s">
        <v>109</v>
      </c>
      <c r="E52" t="s">
        <v>229</v>
      </c>
      <c r="F52" t="s">
        <v>110</v>
      </c>
      <c r="G52" t="s">
        <v>111</v>
      </c>
      <c r="H52" s="31">
        <v>9</v>
      </c>
      <c r="I52">
        <f>IF(ISERROR(VLOOKUP($A52,データ貼付けシート!$C$3:$G$66,4,FALSE)),0,VLOOKUP($A52,データ貼付けシート!$C$3:$G$66,4,FALSE))</f>
        <v>8</v>
      </c>
      <c r="J52">
        <f>IF(ISERROR(VLOOKUP($A52,データ貼付けシート!$C$3:$G$66,5,FALSE)),0,VLOOKUP($A52,データ貼付けシート!$C$3:$G$66,5,FALSE))</f>
        <v>0</v>
      </c>
    </row>
    <row r="53" spans="1:10" x14ac:dyDescent="0.45">
      <c r="A53">
        <v>4390200147</v>
      </c>
      <c r="C53" s="32">
        <v>10</v>
      </c>
      <c r="D53" t="s">
        <v>112</v>
      </c>
      <c r="E53" t="s">
        <v>230</v>
      </c>
      <c r="F53" t="s">
        <v>172</v>
      </c>
      <c r="G53" t="s">
        <v>105</v>
      </c>
      <c r="H53" s="31">
        <v>9</v>
      </c>
      <c r="I53">
        <f>IF(ISERROR(VLOOKUP($A53,データ貼付けシート!$C$3:$G$66,4,FALSE)),0,VLOOKUP($A53,データ貼付けシート!$C$3:$G$66,4,FALSE))</f>
        <v>9</v>
      </c>
      <c r="J53">
        <f>IF(ISERROR(VLOOKUP($A53,データ貼付けシート!$C$3:$G$66,5,FALSE)),0,VLOOKUP($A53,データ貼付けシート!$C$3:$G$66,5,FALSE))</f>
        <v>10</v>
      </c>
    </row>
    <row r="54" spans="1:10" x14ac:dyDescent="0.45">
      <c r="A54">
        <v>4390200204</v>
      </c>
      <c r="C54" s="32">
        <v>11</v>
      </c>
      <c r="D54" t="s">
        <v>113</v>
      </c>
      <c r="E54" t="s">
        <v>231</v>
      </c>
      <c r="F54" t="s">
        <v>173</v>
      </c>
      <c r="G54" t="s">
        <v>67</v>
      </c>
      <c r="H54" s="31">
        <v>9</v>
      </c>
      <c r="I54">
        <f>IF(ISERROR(VLOOKUP($A54,データ貼付けシート!$C$3:$G$66,4,FALSE)),0,VLOOKUP($A54,データ貼付けシート!$C$3:$G$66,4,FALSE))</f>
        <v>9</v>
      </c>
      <c r="J54">
        <f>IF(ISERROR(VLOOKUP($A54,データ貼付けシート!$C$3:$G$66,5,FALSE)),0,VLOOKUP($A54,データ貼付けシート!$C$3:$G$66,5,FALSE))</f>
        <v>10</v>
      </c>
    </row>
    <row r="55" spans="1:10" x14ac:dyDescent="0.45">
      <c r="A55">
        <v>4390200253</v>
      </c>
      <c r="C55" s="32">
        <v>12</v>
      </c>
      <c r="D55" t="s">
        <v>114</v>
      </c>
      <c r="E55" t="s">
        <v>232</v>
      </c>
      <c r="F55" t="s">
        <v>174</v>
      </c>
      <c r="G55" t="s">
        <v>115</v>
      </c>
      <c r="H55" s="31">
        <v>9</v>
      </c>
      <c r="I55">
        <f>IF(ISERROR(VLOOKUP($A55,データ貼付けシート!$C$3:$G$66,4,FALSE)),0,VLOOKUP($A55,データ貼付けシート!$C$3:$G$66,4,FALSE))</f>
        <v>9</v>
      </c>
      <c r="J55">
        <f>IF(ISERROR(VLOOKUP($A55,データ貼付けシート!$C$3:$G$66,5,FALSE)),0,VLOOKUP($A55,データ貼付けシート!$C$3:$G$66,5,FALSE))</f>
        <v>2</v>
      </c>
    </row>
    <row r="56" spans="1:10" x14ac:dyDescent="0.45">
      <c r="A56">
        <v>4390200238</v>
      </c>
      <c r="C56" s="32">
        <v>13</v>
      </c>
      <c r="D56" t="s">
        <v>175</v>
      </c>
      <c r="E56" t="s">
        <v>233</v>
      </c>
      <c r="F56" t="s">
        <v>176</v>
      </c>
      <c r="G56" t="s">
        <v>116</v>
      </c>
      <c r="H56" s="31">
        <v>9</v>
      </c>
      <c r="I56">
        <f>IF(ISERROR(VLOOKUP($A56,データ貼付けシート!$C$3:$G$66,4,FALSE)),0,VLOOKUP($A56,データ貼付けシート!$C$3:$G$66,4,FALSE))</f>
        <v>9</v>
      </c>
      <c r="J56">
        <f>IF(ISERROR(VLOOKUP($A56,データ貼付けシート!$C$3:$G$66,5,FALSE)),0,VLOOKUP($A56,データ貼付けシート!$C$3:$G$66,5,FALSE))</f>
        <v>16</v>
      </c>
    </row>
    <row r="57" spans="1:10" x14ac:dyDescent="0.45">
      <c r="A57">
        <v>4390200584</v>
      </c>
      <c r="C57" s="32">
        <v>14</v>
      </c>
      <c r="D57" t="s">
        <v>117</v>
      </c>
      <c r="E57" t="s">
        <v>234</v>
      </c>
      <c r="F57" t="s">
        <v>177</v>
      </c>
      <c r="G57" t="s">
        <v>118</v>
      </c>
      <c r="H57" s="31">
        <v>9</v>
      </c>
      <c r="I57">
        <f>IF(ISERROR(VLOOKUP($A57,データ貼付けシート!$C$3:$G$66,4,FALSE)),0,VLOOKUP($A57,データ貼付けシート!$C$3:$G$66,4,FALSE))</f>
        <v>9</v>
      </c>
      <c r="J57">
        <f>IF(ISERROR(VLOOKUP($A57,データ貼付けシート!$C$3:$G$66,5,FALSE)),0,VLOOKUP($A57,データ貼付けシート!$C$3:$G$66,5,FALSE))</f>
        <v>8</v>
      </c>
    </row>
    <row r="58" spans="1:10" x14ac:dyDescent="0.45">
      <c r="A58">
        <v>4390200220</v>
      </c>
      <c r="C58" s="32">
        <v>15</v>
      </c>
      <c r="D58" t="s">
        <v>119</v>
      </c>
      <c r="E58" t="s">
        <v>235</v>
      </c>
      <c r="F58" t="s">
        <v>178</v>
      </c>
      <c r="G58" t="s">
        <v>120</v>
      </c>
      <c r="H58" s="31">
        <v>9</v>
      </c>
      <c r="I58">
        <f>IF(ISERROR(VLOOKUP($A58,データ貼付けシート!$C$3:$G$66,4,FALSE)),0,VLOOKUP($A58,データ貼付けシート!$C$3:$G$66,4,FALSE))</f>
        <v>8</v>
      </c>
      <c r="J58">
        <f>IF(ISERROR(VLOOKUP($A58,データ貼付けシート!$C$3:$G$66,5,FALSE)),0,VLOOKUP($A58,データ貼付けシート!$C$3:$G$66,5,FALSE))</f>
        <v>1</v>
      </c>
    </row>
    <row r="59" spans="1:10" x14ac:dyDescent="0.45">
      <c r="A59">
        <v>4390200592</v>
      </c>
      <c r="C59" s="32">
        <v>16</v>
      </c>
      <c r="D59" t="s">
        <v>121</v>
      </c>
      <c r="E59" t="s">
        <v>236</v>
      </c>
      <c r="F59" t="s">
        <v>179</v>
      </c>
      <c r="G59" t="s">
        <v>122</v>
      </c>
      <c r="H59" s="31">
        <v>9</v>
      </c>
      <c r="I59">
        <f>IF(ISERROR(VLOOKUP($A59,データ貼付けシート!$C$3:$G$66,4,FALSE)),0,VLOOKUP($A59,データ貼付けシート!$C$3:$G$66,4,FALSE))</f>
        <v>9</v>
      </c>
      <c r="J59">
        <f>IF(ISERROR(VLOOKUP($A59,データ貼付けシート!$C$3:$G$66,5,FALSE)),0,VLOOKUP($A59,データ貼付けシート!$C$3:$G$66,5,FALSE))</f>
        <v>3</v>
      </c>
    </row>
    <row r="60" spans="1:10" x14ac:dyDescent="0.45">
      <c r="A60">
        <v>4390200410</v>
      </c>
      <c r="C60" s="32">
        <v>17</v>
      </c>
      <c r="D60" t="s">
        <v>123</v>
      </c>
      <c r="E60" t="s">
        <v>124</v>
      </c>
      <c r="F60" t="s">
        <v>180</v>
      </c>
      <c r="G60" t="s">
        <v>122</v>
      </c>
      <c r="H60" s="31">
        <v>9</v>
      </c>
      <c r="I60">
        <f>IF(ISERROR(VLOOKUP($A60,データ貼付けシート!$C$3:$G$66,4,FALSE)),0,VLOOKUP($A60,データ貼付けシート!$C$3:$G$66,4,FALSE))</f>
        <v>9</v>
      </c>
      <c r="J60">
        <f>IF(ISERROR(VLOOKUP($A60,データ貼付けシート!$C$3:$G$66,5,FALSE)),0,VLOOKUP($A60,データ貼付けシート!$C$3:$G$66,5,FALSE))</f>
        <v>3</v>
      </c>
    </row>
    <row r="61" spans="1:10" x14ac:dyDescent="0.45">
      <c r="A61">
        <v>4390200519</v>
      </c>
      <c r="C61" s="32">
        <v>18</v>
      </c>
      <c r="D61" t="s">
        <v>258</v>
      </c>
      <c r="E61" t="s">
        <v>259</v>
      </c>
      <c r="F61" t="s">
        <v>260</v>
      </c>
      <c r="G61" t="s">
        <v>261</v>
      </c>
      <c r="H61" s="31">
        <v>9</v>
      </c>
      <c r="I61">
        <f>IF(ISERROR(VLOOKUP($A61,データ貼付けシート!$C$3:$G$66,4,FALSE)),0,VLOOKUP($A61,データ貼付けシート!$C$3:$G$66,4,FALSE))</f>
        <v>9</v>
      </c>
      <c r="J61">
        <f>IF(ISERROR(VLOOKUP($A61,データ貼付けシート!$C$3:$G$66,5,FALSE)),0,VLOOKUP($A61,データ貼付けシート!$C$3:$G$66,5,FALSE))</f>
        <v>5</v>
      </c>
    </row>
    <row r="62" spans="1:10" x14ac:dyDescent="0.45">
      <c r="C62" s="30" t="s">
        <v>125</v>
      </c>
      <c r="H62" s="31"/>
    </row>
    <row r="63" spans="1:10" x14ac:dyDescent="0.45">
      <c r="C63" s="30" t="s">
        <v>181</v>
      </c>
      <c r="H63" s="31"/>
    </row>
    <row r="64" spans="1:10" x14ac:dyDescent="0.45">
      <c r="A64">
        <v>4390200022</v>
      </c>
      <c r="C64" s="32">
        <v>1</v>
      </c>
      <c r="D64" t="s">
        <v>182</v>
      </c>
      <c r="E64" t="s">
        <v>237</v>
      </c>
      <c r="F64" t="s">
        <v>126</v>
      </c>
      <c r="G64" t="s">
        <v>127</v>
      </c>
      <c r="H64" s="31" t="s">
        <v>268</v>
      </c>
      <c r="I64">
        <f>IF(ISERROR(VLOOKUP($A64,データ貼付けシート!$C$3:$G$66,3,FALSE)),0,VLOOKUP($A64,データ貼付けシート!$C$3:$G$66,3,FALSE))</f>
        <v>23</v>
      </c>
    </row>
    <row r="65" spans="1:9" x14ac:dyDescent="0.45">
      <c r="A65">
        <v>4390200048</v>
      </c>
      <c r="C65" s="32">
        <v>2</v>
      </c>
      <c r="D65" t="s">
        <v>128</v>
      </c>
      <c r="E65" t="s">
        <v>238</v>
      </c>
      <c r="F65" t="s">
        <v>129</v>
      </c>
      <c r="G65" t="s">
        <v>130</v>
      </c>
      <c r="H65" s="31" t="s">
        <v>269</v>
      </c>
      <c r="I65">
        <f>IF(ISERROR(VLOOKUP($A65,データ貼付けシート!$C$3:$G$66,3,FALSE)),0,VLOOKUP($A65,データ貼付けシート!$C$3:$G$66,3,FALSE))</f>
        <v>25</v>
      </c>
    </row>
    <row r="66" spans="1:9" x14ac:dyDescent="0.45">
      <c r="A66">
        <v>4390200527</v>
      </c>
      <c r="C66" s="32">
        <v>3</v>
      </c>
      <c r="D66" t="s">
        <v>131</v>
      </c>
      <c r="E66" t="s">
        <v>239</v>
      </c>
      <c r="F66" t="s">
        <v>132</v>
      </c>
      <c r="G66" t="s">
        <v>276</v>
      </c>
      <c r="H66" s="31" t="s">
        <v>270</v>
      </c>
      <c r="I66">
        <f>IF(ISERROR(VLOOKUP($A66,データ貼付けシート!$C$3:$G$66,3,FALSE)),0,VLOOKUP($A66,データ貼付けシート!$C$3:$G$66,3,FALSE))</f>
        <v>21</v>
      </c>
    </row>
    <row r="67" spans="1:9" x14ac:dyDescent="0.45">
      <c r="A67">
        <v>4390200071</v>
      </c>
      <c r="C67" s="32">
        <v>4</v>
      </c>
      <c r="D67" t="s">
        <v>133</v>
      </c>
      <c r="E67" t="s">
        <v>134</v>
      </c>
      <c r="F67" t="s">
        <v>135</v>
      </c>
      <c r="G67" t="s">
        <v>48</v>
      </c>
      <c r="H67" s="31" t="s">
        <v>268</v>
      </c>
      <c r="I67">
        <f>IF(ISERROR(VLOOKUP($A67,データ貼付けシート!$C$3:$G$66,3,FALSE)),0,VLOOKUP($A67,データ貼付けシート!$C$3:$G$66,3,FALSE))</f>
        <v>26</v>
      </c>
    </row>
    <row r="68" spans="1:9" x14ac:dyDescent="0.45">
      <c r="A68">
        <v>4390200105</v>
      </c>
      <c r="C68" s="32">
        <v>5</v>
      </c>
      <c r="D68" t="s">
        <v>183</v>
      </c>
      <c r="E68" t="s">
        <v>240</v>
      </c>
      <c r="F68" t="s">
        <v>136</v>
      </c>
      <c r="G68" t="s">
        <v>137</v>
      </c>
      <c r="H68" s="31" t="s">
        <v>271</v>
      </c>
      <c r="I68">
        <f>IF(ISERROR(VLOOKUP($A68,データ貼付けシート!$C$3:$G$66,3,FALSE)),0,VLOOKUP($A68,データ貼付けシート!$C$3:$G$66,3,FALSE))</f>
        <v>28</v>
      </c>
    </row>
    <row r="69" spans="1:9" x14ac:dyDescent="0.45">
      <c r="A69">
        <v>4390200113</v>
      </c>
      <c r="C69" s="32">
        <v>6</v>
      </c>
      <c r="D69" t="s">
        <v>138</v>
      </c>
      <c r="E69" t="s">
        <v>241</v>
      </c>
      <c r="F69" t="s">
        <v>139</v>
      </c>
      <c r="G69" t="s">
        <v>67</v>
      </c>
      <c r="H69" s="31" t="s">
        <v>272</v>
      </c>
      <c r="I69">
        <f>IF(ISERROR(VLOOKUP($A69,データ貼付けシート!$C$3:$G$66,3,FALSE)),0,VLOOKUP($A69,データ貼付けシート!$C$3:$G$66,3,FALSE))</f>
        <v>27</v>
      </c>
    </row>
    <row r="70" spans="1:9" x14ac:dyDescent="0.45">
      <c r="A70">
        <v>4390200121</v>
      </c>
      <c r="C70" s="32">
        <v>7</v>
      </c>
      <c r="D70" t="s">
        <v>140</v>
      </c>
      <c r="E70" t="s">
        <v>242</v>
      </c>
      <c r="F70" t="s">
        <v>141</v>
      </c>
      <c r="G70" t="s">
        <v>103</v>
      </c>
      <c r="H70" s="31" t="s">
        <v>272</v>
      </c>
      <c r="I70">
        <f>IF(ISERROR(VLOOKUP($A70,データ貼付けシート!$C$3:$G$66,3,FALSE)),0,VLOOKUP($A70,データ貼付けシート!$C$3:$G$66,3,FALSE))</f>
        <v>27</v>
      </c>
    </row>
    <row r="71" spans="1:9" x14ac:dyDescent="0.45">
      <c r="A71">
        <v>4390200485</v>
      </c>
      <c r="C71" s="32">
        <v>8</v>
      </c>
      <c r="D71" t="s">
        <v>142</v>
      </c>
      <c r="E71" t="s">
        <v>243</v>
      </c>
      <c r="F71" t="s">
        <v>143</v>
      </c>
      <c r="G71" t="s">
        <v>184</v>
      </c>
      <c r="H71" s="31" t="s">
        <v>273</v>
      </c>
      <c r="I71">
        <f>IF(ISERROR(VLOOKUP($A71,データ貼付けシート!$C$3:$G$66,3,FALSE)),0,VLOOKUP($A71,データ貼付けシート!$C$3:$G$66,3,FALSE))</f>
        <v>0</v>
      </c>
    </row>
    <row r="72" spans="1:9" x14ac:dyDescent="0.45">
      <c r="A72">
        <v>4390200493</v>
      </c>
      <c r="C72" s="32">
        <v>9</v>
      </c>
      <c r="D72" t="s">
        <v>144</v>
      </c>
      <c r="E72" t="s">
        <v>145</v>
      </c>
      <c r="F72" t="s">
        <v>185</v>
      </c>
      <c r="G72" t="s">
        <v>137</v>
      </c>
      <c r="H72" s="31" t="s">
        <v>274</v>
      </c>
      <c r="I72">
        <f>IF(ISERROR(VLOOKUP($A72,データ貼付けシート!$C$3:$G$66,3,FALSE)),0,VLOOKUP($A72,データ貼付けシート!$C$3:$G$66,3,FALSE))</f>
        <v>29</v>
      </c>
    </row>
    <row r="73" spans="1:9" x14ac:dyDescent="0.45">
      <c r="C73" s="30" t="s">
        <v>146</v>
      </c>
      <c r="H73" s="31"/>
    </row>
    <row r="74" spans="1:9" x14ac:dyDescent="0.45">
      <c r="C74" s="30" t="s">
        <v>186</v>
      </c>
      <c r="H74" s="31"/>
    </row>
    <row r="75" spans="1:9" x14ac:dyDescent="0.45">
      <c r="A75">
        <v>4390200295</v>
      </c>
      <c r="C75" s="32">
        <v>1</v>
      </c>
      <c r="D75" t="s">
        <v>147</v>
      </c>
      <c r="E75" t="s">
        <v>244</v>
      </c>
      <c r="F75" t="s">
        <v>187</v>
      </c>
      <c r="G75" t="s">
        <v>99</v>
      </c>
      <c r="H75" s="31" t="s">
        <v>284</v>
      </c>
      <c r="I75">
        <f>IF(ISERROR(VLOOKUP($A75,データ貼付けシート!$C$3:$G$66,3,FALSE)),0,VLOOKUP($A75,データ貼付けシート!$C$3:$G$66,3,FALSE))</f>
        <v>28</v>
      </c>
    </row>
    <row r="76" spans="1:9" x14ac:dyDescent="0.45">
      <c r="A76">
        <v>4390200501</v>
      </c>
      <c r="C76" s="33">
        <v>2</v>
      </c>
      <c r="D76" s="34" t="s">
        <v>148</v>
      </c>
      <c r="E76" s="34" t="s">
        <v>245</v>
      </c>
      <c r="F76" s="34" t="s">
        <v>188</v>
      </c>
      <c r="G76" s="34" t="s">
        <v>149</v>
      </c>
      <c r="H76" s="35" t="s">
        <v>275</v>
      </c>
      <c r="I76">
        <f>IF(ISERROR(VLOOKUP($A76,データ貼付けシート!$C$3:$G$66,3,FALSE)),0,VLOOKUP($A76,データ貼付けシート!$C$3:$G$66,3,FALSE))</f>
        <v>20</v>
      </c>
    </row>
  </sheetData>
  <mergeCells count="2">
    <mergeCell ref="K1:L1"/>
    <mergeCell ref="M1:N1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11</vt:i4>
      </vt:variant>
    </vt:vector>
  </HeadingPairs>
  <TitlesOfParts>
    <vt:vector size="14" baseType="lpstr">
      <vt:lpstr>介護保険施設名簿</vt:lpstr>
      <vt:lpstr>データ貼付けシート</vt:lpstr>
      <vt:lpstr>DB</vt:lpstr>
      <vt:lpstr>介護保険施設名簿!Print_Area</vt:lpstr>
      <vt:lpstr>サービスの種類</vt:lpstr>
      <vt:lpstr>介護医療院</vt:lpstr>
      <vt:lpstr>介護老人福祉施設</vt:lpstr>
      <vt:lpstr>介護老人保健施設</vt:lpstr>
      <vt:lpstr>小規模多機能型居宅介護</vt:lpstr>
      <vt:lpstr>地域密着型介護老人福祉施設</vt:lpstr>
      <vt:lpstr>地域密着型特定施設入居者生活介護</vt:lpstr>
      <vt:lpstr>特定施設入居者生活介護</vt:lpstr>
      <vt:lpstr>認知症対応型共同生活介護</vt:lpstr>
      <vt:lpstr>複合型サービス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岩崎　和平</dc:creator>
  <cp:lastModifiedBy>角田　知嘉子</cp:lastModifiedBy>
  <cp:lastPrinted>2024-08-16T00:40:30Z</cp:lastPrinted>
  <dcterms:created xsi:type="dcterms:W3CDTF">2024-07-16T02:35:29Z</dcterms:created>
  <dcterms:modified xsi:type="dcterms:W3CDTF">2026-10-07T00:36:32Z</dcterms:modified>
</cp:coreProperties>
</file>