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fs3\sections\生涯学習\◆　生涯学習推進係\200 家庭教育学級\200 家庭教育学級\令和５年度\第1回　家庭教育学級運営委員研修会\2 課内決済\【済】配布資料\03【済】各種様式\"/>
    </mc:Choice>
  </mc:AlternateContent>
  <xr:revisionPtr revIDLastSave="0" documentId="13_ncr:1_{0095CB9D-3461-44A7-9705-01DC1958E73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000000" sheetId="4" state="veryHidden" r:id="rId1"/>
    <sheet name="表紙" sheetId="13" r:id="rId2"/>
    <sheet name="計画書" sheetId="5" r:id="rId3"/>
    <sheet name="名簿" sheetId="10" r:id="rId4"/>
    <sheet name="報告書" sheetId="9" r:id="rId5"/>
    <sheet name="受付簿" sheetId="14" r:id="rId6"/>
    <sheet name="記録簿" sheetId="12" r:id="rId7"/>
    <sheet name="請求書" sheetId="18" r:id="rId8"/>
  </sheets>
  <externalReferences>
    <externalReference r:id="rId9"/>
  </externalReferences>
  <definedNames>
    <definedName name="_xlnm.Print_Area" localSheetId="6">記録簿!$A$1:$G$46</definedName>
    <definedName name="_xlnm.Print_Area" localSheetId="2">計画書!$A$1:$O$38</definedName>
    <definedName name="_xlnm.Print_Area" localSheetId="1">表紙!$A$1:$I$54</definedName>
    <definedName name="_xlnm.Print_Area" localSheetId="4">報告書!$A$1:$O$37</definedName>
    <definedName name="_xlnm.Print_Area" localSheetId="3">名簿!$A$1:$K$16</definedName>
    <definedName name="金額1">[1]入力票!$F$20</definedName>
    <definedName name="金額2">[1]入力票!$F$23</definedName>
    <definedName name="金額3">[1]入力票!$F$26</definedName>
    <definedName name="金額4">[1]入力票!$F$46</definedName>
    <definedName name="金額5">[1]入力票!$F$49</definedName>
    <definedName name="金額6">[1]入力票!$F$52</definedName>
    <definedName name="金融機関名1">[1]入力票!$C$12</definedName>
    <definedName name="金融機関名2">[1]入力票!$C$38</definedName>
    <definedName name="口座種別1">[1]入力票!$AH$2</definedName>
    <definedName name="口座種別2">[1]入力票!$AH$3</definedName>
    <definedName name="口座番号1">[1]入力票!$C$15</definedName>
    <definedName name="口座番号2">[1]入力票!$C$41</definedName>
    <definedName name="合計金額1">[1]入力票!$F$28</definedName>
    <definedName name="合計金額2">[1]入力票!$F$54</definedName>
    <definedName name="合計数量1">[1]入力票!$C$28</definedName>
    <definedName name="合計数量2">[1]入力票!$C$54</definedName>
    <definedName name="支店・支所名1">[1]入力票!$C$13</definedName>
    <definedName name="支店・支所名2">[1]入力票!$C$39</definedName>
    <definedName name="氏名・代表者名1">[1]入力票!$C$9</definedName>
    <definedName name="氏名・代表者名2">[1]入力票!$C$35</definedName>
    <definedName name="住所1">[1]入力票!$C$7</definedName>
    <definedName name="住所2">[1]入力票!$C$33</definedName>
    <definedName name="数量1">[1]入力票!$C$19</definedName>
    <definedName name="数量2">[1]入力票!$C$22</definedName>
    <definedName name="数量3">[1]入力票!$C$25</definedName>
    <definedName name="数量4">[1]入力票!$C$45</definedName>
    <definedName name="数量5">[1]入力票!$C$48</definedName>
    <definedName name="数量6">[1]入力票!$C$51</definedName>
    <definedName name="請求日1">[1]入力票!$C$5</definedName>
    <definedName name="請求日2">[1]入力票!$C$31</definedName>
    <definedName name="単価1">[1]入力票!$C$20</definedName>
    <definedName name="単価2">[1]入力票!$C$23</definedName>
    <definedName name="単価3">[1]入力票!$C$26</definedName>
    <definedName name="単価4">[1]入力票!$C$46</definedName>
    <definedName name="単価5">[1]入力票!$C$49</definedName>
    <definedName name="単価6">[1]入力票!$C$52</definedName>
    <definedName name="電話番号1">[1]入力票!$C$10</definedName>
    <definedName name="電話番号2">[1]入力票!$C$36</definedName>
    <definedName name="入力エリア1">[1]入力票!$C$5,[1]入力票!$C$6,[1]入力票!$C$7,[1]入力票!$C$8,[1]入力票!$C$9,[1]入力票!$C$10,[1]入力票!$C$12,[1]入力票!$C$13,[1]入力票!$C$15,[1]入力票!$C$16,[1]入力票!$C$18,[1]入力票!$C$19,[1]入力票!$C$20,[1]入力票!$C$21,[1]入力票!$C$22,[1]入力票!$C$23,[1]入力票!$C$24,[1]入力票!$C$25,[1]入力票!$C$26</definedName>
    <definedName name="入力エリア2">[1]入力票!$C$31,[1]入力票!$C$32,[1]入力票!$C$33,[1]入力票!$C$34,[1]入力票!$C$35,[1]入力票!$C$36,[1]入力票!$C$38,[1]入力票!$C$39,[1]入力票!$C$41,[1]入力票!$C$42,[1]入力票!$C$44,[1]入力票!$C$45,[1]入力票!$C$46,[1]入力票!$C$47,[1]入力票!$C$48,[1]入力票!$C$49,[1]入力票!$C$50,[1]入力票!$C$51,[1]入力票!$C$52</definedName>
    <definedName name="品名・件数1">[1]入力票!$C$18</definedName>
    <definedName name="品名・件数2">[1]入力票!$C$21</definedName>
    <definedName name="品名・件数3">[1]入力票!$C$24</definedName>
    <definedName name="品名・件数4">[1]入力票!$C$44</definedName>
    <definedName name="品名・件数5">[1]入力票!$C$47</definedName>
    <definedName name="品名・件数6">[1]入力票!$C$50</definedName>
    <definedName name="法人・団体名1">[1]入力票!$C$8</definedName>
    <definedName name="法人・団体名2">[1]入力票!$C$34</definedName>
    <definedName name="名義人1">[1]入力票!$C$16</definedName>
    <definedName name="名義人2">[1]入力票!$C$42</definedName>
    <definedName name="郵便番号1">[1]入力票!$C$6</definedName>
    <definedName name="郵便番号2">[1]入力票!$C$32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0" l="1"/>
  <c r="K31" i="18"/>
  <c r="K6" i="18"/>
  <c r="CV48" i="18"/>
  <c r="CS48" i="18"/>
  <c r="CP48" i="18"/>
  <c r="CM48" i="18"/>
  <c r="CJ48" i="18"/>
  <c r="CG48" i="18"/>
  <c r="CD48" i="18"/>
  <c r="CA48" i="18"/>
  <c r="BX48" i="18"/>
  <c r="BC48" i="18"/>
  <c r="CV47" i="18"/>
  <c r="CS47" i="18"/>
  <c r="CP47" i="18"/>
  <c r="CM47" i="18"/>
  <c r="CJ47" i="18"/>
  <c r="CG47" i="18"/>
  <c r="CD47" i="18"/>
  <c r="CA47" i="18"/>
  <c r="BX47" i="18"/>
  <c r="BL47" i="18"/>
  <c r="BC47" i="18"/>
  <c r="B47" i="18"/>
  <c r="CV46" i="18"/>
  <c r="CS46" i="18"/>
  <c r="CP46" i="18"/>
  <c r="CM46" i="18"/>
  <c r="CJ46" i="18"/>
  <c r="CG46" i="18"/>
  <c r="CD46" i="18"/>
  <c r="CA46" i="18"/>
  <c r="BX46" i="18"/>
  <c r="BL46" i="18"/>
  <c r="BC46" i="18"/>
  <c r="B46" i="18"/>
  <c r="CV45" i="18"/>
  <c r="CS45" i="18"/>
  <c r="CP45" i="18"/>
  <c r="CM45" i="18"/>
  <c r="CJ45" i="18"/>
  <c r="CG45" i="18"/>
  <c r="CD45" i="18"/>
  <c r="CA45" i="18"/>
  <c r="BX45" i="18"/>
  <c r="BL45" i="18"/>
  <c r="BC45" i="18"/>
  <c r="CS41" i="18"/>
  <c r="CO41" i="18"/>
  <c r="CK41" i="18"/>
  <c r="CG41" i="18"/>
  <c r="CC41" i="18"/>
  <c r="BY41" i="18"/>
  <c r="BU41" i="18"/>
  <c r="BQ41" i="18"/>
  <c r="BM41" i="18"/>
  <c r="BI41" i="18"/>
  <c r="BE41" i="18"/>
  <c r="BA41" i="18"/>
  <c r="AW41" i="18"/>
  <c r="AS41" i="18"/>
  <c r="AO41" i="18"/>
  <c r="CS40" i="18"/>
  <c r="CO40" i="18"/>
  <c r="CK40" i="18"/>
  <c r="CG40" i="18"/>
  <c r="CC40" i="18"/>
  <c r="BY40" i="18"/>
  <c r="BU40" i="18"/>
  <c r="BQ40" i="18"/>
  <c r="BM40" i="18"/>
  <c r="BI40" i="18"/>
  <c r="BE40" i="18"/>
  <c r="BA40" i="18"/>
  <c r="AW40" i="18"/>
  <c r="AS40" i="18"/>
  <c r="AO40" i="18"/>
  <c r="CQ38" i="18"/>
  <c r="CM38" i="18"/>
  <c r="CI38" i="18"/>
  <c r="CE38" i="18"/>
  <c r="CA38" i="18"/>
  <c r="BW38" i="18"/>
  <c r="BS38" i="18"/>
  <c r="AE38" i="18"/>
  <c r="G38" i="18"/>
  <c r="BG36" i="18"/>
  <c r="BB35" i="18"/>
  <c r="BB34" i="18"/>
  <c r="BB33" i="18"/>
  <c r="AO31" i="18"/>
  <c r="CG23" i="18"/>
  <c r="CD23" i="18"/>
  <c r="CA23" i="18"/>
  <c r="BX23" i="18"/>
  <c r="CV22" i="18"/>
  <c r="CS22" i="18"/>
  <c r="CP22" i="18"/>
  <c r="CM22" i="18"/>
  <c r="CJ22" i="18"/>
  <c r="CG22" i="18"/>
  <c r="CD22" i="18"/>
  <c r="CA22" i="18"/>
  <c r="BX22" i="18"/>
  <c r="BL22" i="18"/>
  <c r="BC22" i="18"/>
  <c r="B22" i="18"/>
  <c r="CV21" i="18"/>
  <c r="CS21" i="18"/>
  <c r="CP21" i="18"/>
  <c r="CM21" i="18"/>
  <c r="CJ21" i="18"/>
  <c r="CG21" i="18"/>
  <c r="CD21" i="18"/>
  <c r="CA21" i="18"/>
  <c r="BX21" i="18"/>
  <c r="BL21" i="18"/>
  <c r="BC21" i="18"/>
  <c r="B21" i="18"/>
  <c r="CG20" i="18"/>
  <c r="CD20" i="18"/>
  <c r="CA20" i="18"/>
  <c r="BX20" i="18"/>
  <c r="CS16" i="18"/>
  <c r="CO16" i="18"/>
  <c r="CK16" i="18"/>
  <c r="CG16" i="18"/>
  <c r="CC16" i="18"/>
  <c r="BY16" i="18"/>
  <c r="BU16" i="18"/>
  <c r="BQ16" i="18"/>
  <c r="BM16" i="18"/>
  <c r="BI16" i="18"/>
  <c r="BE16" i="18"/>
  <c r="BA16" i="18"/>
  <c r="AW16" i="18"/>
  <c r="AS16" i="18"/>
  <c r="AO16" i="18"/>
  <c r="CS15" i="18"/>
  <c r="CO15" i="18"/>
  <c r="CK15" i="18"/>
  <c r="CG15" i="18"/>
  <c r="CC15" i="18"/>
  <c r="BY15" i="18"/>
  <c r="BU15" i="18"/>
  <c r="BQ15" i="18"/>
  <c r="BA15" i="18"/>
  <c r="BB9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永吉　葵</author>
  </authors>
  <commentList>
    <comment ref="N16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●必ず、
　</t>
        </r>
        <r>
          <rPr>
            <b/>
            <sz val="14"/>
            <color indexed="81"/>
            <rFont val="MS P ゴシック"/>
            <family val="3"/>
            <charset val="128"/>
          </rPr>
          <t>数字のみ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　を入力してください。
●正確な数がわからない場合は
　おおよその数でかまいません。　　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永吉　葵</author>
  </authors>
  <commentList>
    <comment ref="G15" authorId="0" shapeId="0" xr:uid="{00000000-0006-0000-0400-000001000000}">
      <text>
        <r>
          <rPr>
            <b/>
            <sz val="12"/>
            <color indexed="81"/>
            <rFont val="MS P ゴシック"/>
            <family val="3"/>
            <charset val="128"/>
          </rPr>
          <t>右のリストから
選んでください</t>
        </r>
      </text>
    </comment>
    <comment ref="N15" authorId="0" shapeId="0" xr:uid="{00000000-0006-0000-0400-000002000000}">
      <text>
        <r>
          <rPr>
            <b/>
            <sz val="12"/>
            <color indexed="81"/>
            <rFont val="MS P ゴシック"/>
            <family val="3"/>
            <charset val="128"/>
          </rPr>
          <t>だいたいの数でかまいません。
数字のみ記入してください</t>
        </r>
      </text>
    </comment>
  </commentList>
</comments>
</file>

<file path=xl/sharedStrings.xml><?xml version="1.0" encoding="utf-8"?>
<sst xmlns="http://schemas.openxmlformats.org/spreadsheetml/2006/main" count="214" uniqueCount="106">
  <si>
    <t>学級生</t>
    <rPh sb="0" eb="2">
      <t>ガッキュウ</t>
    </rPh>
    <rPh sb="2" eb="3">
      <t>セイ</t>
    </rPh>
    <phoneticPr fontId="3"/>
  </si>
  <si>
    <t>学級の目標</t>
    <rPh sb="0" eb="2">
      <t>ガッキュウ</t>
    </rPh>
    <rPh sb="3" eb="5">
      <t>モクヒョウ</t>
    </rPh>
    <phoneticPr fontId="3"/>
  </si>
  <si>
    <t>学級長及び役員</t>
    <rPh sb="0" eb="2">
      <t>ガッキュウ</t>
    </rPh>
    <rPh sb="2" eb="3">
      <t>チョウ</t>
    </rPh>
    <rPh sb="3" eb="4">
      <t>オヨ</t>
    </rPh>
    <rPh sb="5" eb="7">
      <t>ヤクイン</t>
    </rPh>
    <phoneticPr fontId="3"/>
  </si>
  <si>
    <t>学習プログラム</t>
    <rPh sb="0" eb="2">
      <t>ガクシュウ</t>
    </rPh>
    <phoneticPr fontId="3"/>
  </si>
  <si>
    <t>月　日</t>
    <rPh sb="0" eb="1">
      <t>ツキ</t>
    </rPh>
    <rPh sb="2" eb="3">
      <t>ヒ</t>
    </rPh>
    <phoneticPr fontId="3"/>
  </si>
  <si>
    <t>学習方法</t>
    <rPh sb="0" eb="2">
      <t>ガクシュウ</t>
    </rPh>
    <rPh sb="2" eb="4">
      <t>ホウホウ</t>
    </rPh>
    <phoneticPr fontId="3"/>
  </si>
  <si>
    <t>講師及び助言者</t>
    <rPh sb="0" eb="2">
      <t>コウシ</t>
    </rPh>
    <rPh sb="2" eb="3">
      <t>オヨ</t>
    </rPh>
    <rPh sb="4" eb="7">
      <t>ジョゲンシャ</t>
    </rPh>
    <phoneticPr fontId="3"/>
  </si>
  <si>
    <t>参加数</t>
    <rPh sb="0" eb="3">
      <t>サンカスウ</t>
    </rPh>
    <phoneticPr fontId="3"/>
  </si>
  <si>
    <t>学習課題及び　　学習内容</t>
    <rPh sb="0" eb="2">
      <t>ガクシュウ</t>
    </rPh>
    <rPh sb="2" eb="3">
      <t>カ</t>
    </rPh>
    <rPh sb="3" eb="4">
      <t>ダイ</t>
    </rPh>
    <rPh sb="4" eb="5">
      <t>オヨ</t>
    </rPh>
    <rPh sb="8" eb="10">
      <t>ガクシュウ</t>
    </rPh>
    <rPh sb="10" eb="12">
      <t>ナイヨウ</t>
    </rPh>
    <phoneticPr fontId="3"/>
  </si>
  <si>
    <t>会　場</t>
    <rPh sb="0" eb="1">
      <t>カイ</t>
    </rPh>
    <rPh sb="2" eb="3">
      <t>バ</t>
    </rPh>
    <phoneticPr fontId="3"/>
  </si>
  <si>
    <t>氏　　名</t>
    <rPh sb="0" eb="1">
      <t>シ</t>
    </rPh>
    <rPh sb="3" eb="4">
      <t>メイ</t>
    </rPh>
    <phoneticPr fontId="3"/>
  </si>
  <si>
    <t>NO</t>
    <phoneticPr fontId="3"/>
  </si>
  <si>
    <t>出席者数</t>
    <rPh sb="0" eb="3">
      <t>シュッセキシャ</t>
    </rPh>
    <rPh sb="3" eb="4">
      <t>スウ</t>
    </rPh>
    <phoneticPr fontId="3"/>
  </si>
  <si>
    <t>学習時間</t>
    <rPh sb="0" eb="2">
      <t>ガクシュウ</t>
    </rPh>
    <rPh sb="2" eb="4">
      <t>ジカン</t>
    </rPh>
    <phoneticPr fontId="3"/>
  </si>
  <si>
    <t>　　時　　分～　　時　　分</t>
    <rPh sb="2" eb="3">
      <t>ジ</t>
    </rPh>
    <rPh sb="5" eb="6">
      <t>フン</t>
    </rPh>
    <rPh sb="9" eb="10">
      <t>ジ</t>
    </rPh>
    <rPh sb="12" eb="13">
      <t>フン</t>
    </rPh>
    <phoneticPr fontId="3"/>
  </si>
  <si>
    <t>場　　所</t>
    <rPh sb="0" eb="1">
      <t>バ</t>
    </rPh>
    <rPh sb="3" eb="4">
      <t>トコロ</t>
    </rPh>
    <phoneticPr fontId="3"/>
  </si>
  <si>
    <t>講師氏名</t>
    <rPh sb="0" eb="2">
      <t>コウシ</t>
    </rPh>
    <rPh sb="2" eb="4">
      <t>シメイ</t>
    </rPh>
    <phoneticPr fontId="3"/>
  </si>
  <si>
    <t xml:space="preserve">  　月　　　日</t>
    <rPh sb="3" eb="4">
      <t>ガツ</t>
    </rPh>
    <rPh sb="7" eb="8">
      <t>ニチ</t>
    </rPh>
    <phoneticPr fontId="3"/>
  </si>
  <si>
    <t>　男（　　　　名）女（　　　　名）計（　　　　名）</t>
    <rPh sb="1" eb="2">
      <t>オトコ</t>
    </rPh>
    <rPh sb="7" eb="8">
      <t>メイ</t>
    </rPh>
    <rPh sb="9" eb="10">
      <t>オンナ</t>
    </rPh>
    <rPh sb="15" eb="16">
      <t>メイ</t>
    </rPh>
    <rPh sb="17" eb="18">
      <t>ケイ</t>
    </rPh>
    <rPh sb="23" eb="24">
      <t>メイ</t>
    </rPh>
    <phoneticPr fontId="3"/>
  </si>
  <si>
    <t>備
考</t>
    <rPh sb="0" eb="1">
      <t>ソナエ</t>
    </rPh>
    <rPh sb="2" eb="3">
      <t>コウ</t>
    </rPh>
    <phoneticPr fontId="3"/>
  </si>
  <si>
    <t>課題</t>
    <rPh sb="0" eb="2">
      <t>カダイ</t>
    </rPh>
    <phoneticPr fontId="3"/>
  </si>
  <si>
    <t>内容</t>
    <rPh sb="0" eb="2">
      <t>ナイヨウ</t>
    </rPh>
    <phoneticPr fontId="3"/>
  </si>
  <si>
    <t>電話番号</t>
    <rPh sb="0" eb="2">
      <t>デンワ</t>
    </rPh>
    <rPh sb="2" eb="4">
      <t>バンゴウ</t>
    </rPh>
    <phoneticPr fontId="3"/>
  </si>
  <si>
    <t>役職</t>
    <rPh sb="0" eb="2">
      <t>ヤクショク</t>
    </rPh>
    <phoneticPr fontId="3"/>
  </si>
  <si>
    <t>学級長</t>
    <rPh sb="0" eb="2">
      <t>ガッキュウ</t>
    </rPh>
    <rPh sb="2" eb="3">
      <t>チョウ</t>
    </rPh>
    <phoneticPr fontId="3"/>
  </si>
  <si>
    <t>副学級長</t>
    <rPh sb="0" eb="1">
      <t>フク</t>
    </rPh>
    <rPh sb="1" eb="3">
      <t>ガッキュウ</t>
    </rPh>
    <rPh sb="3" eb="4">
      <t>チョウ</t>
    </rPh>
    <phoneticPr fontId="3"/>
  </si>
  <si>
    <t>備考</t>
    <rPh sb="0" eb="2">
      <t>ビコウ</t>
    </rPh>
    <phoneticPr fontId="3"/>
  </si>
  <si>
    <t>氏      名</t>
    <rPh sb="0" eb="1">
      <t>シ</t>
    </rPh>
    <rPh sb="7" eb="8">
      <t>メイ</t>
    </rPh>
    <phoneticPr fontId="3"/>
  </si>
  <si>
    <t>備          考</t>
    <rPh sb="0" eb="1">
      <t>ソノオ</t>
    </rPh>
    <rPh sb="11" eb="12">
      <t>コウ</t>
    </rPh>
    <phoneticPr fontId="3"/>
  </si>
  <si>
    <t>NO</t>
    <phoneticPr fontId="14"/>
  </si>
  <si>
    <t>１．日　時：　　月　　　日（　　）</t>
    <rPh sb="2" eb="3">
      <t>ヒ</t>
    </rPh>
    <rPh sb="4" eb="5">
      <t>ジ</t>
    </rPh>
    <rPh sb="8" eb="9">
      <t>ツキ</t>
    </rPh>
    <rPh sb="12" eb="13">
      <t>ニチ</t>
    </rPh>
    <phoneticPr fontId="3"/>
  </si>
  <si>
    <t>２．場　所：</t>
    <rPh sb="2" eb="3">
      <t>バ</t>
    </rPh>
    <rPh sb="4" eb="5">
      <t>ショ</t>
    </rPh>
    <phoneticPr fontId="3"/>
  </si>
  <si>
    <t>３．講　師：</t>
    <rPh sb="2" eb="3">
      <t>コウ</t>
    </rPh>
    <rPh sb="4" eb="5">
      <t>シ</t>
    </rPh>
    <phoneticPr fontId="3"/>
  </si>
  <si>
    <r>
      <t xml:space="preserve">参加費
</t>
    </r>
    <r>
      <rPr>
        <sz val="10"/>
        <color indexed="8"/>
        <rFont val="ＭＳ ゴシック"/>
        <family val="3"/>
        <charset val="128"/>
      </rPr>
      <t>（　　　　円）</t>
    </r>
    <rPh sb="0" eb="3">
      <t>サンカヒ</t>
    </rPh>
    <rPh sb="9" eb="10">
      <t>エン</t>
    </rPh>
    <phoneticPr fontId="14"/>
  </si>
  <si>
    <t>参加
予定数</t>
    <rPh sb="0" eb="2">
      <t>サンカ</t>
    </rPh>
    <rPh sb="3" eb="6">
      <t>ヨテイスウ</t>
    </rPh>
    <phoneticPr fontId="3"/>
  </si>
  <si>
    <t>講師謝金（５千円）</t>
    <rPh sb="0" eb="2">
      <t>コウシ</t>
    </rPh>
    <rPh sb="2" eb="4">
      <t>シャキン</t>
    </rPh>
    <rPh sb="6" eb="8">
      <t>センエン</t>
    </rPh>
    <phoneticPr fontId="3"/>
  </si>
  <si>
    <t>（あて先）　　八代市長　</t>
    <rPh sb="3" eb="4">
      <t>サキ</t>
    </rPh>
    <rPh sb="7" eb="9">
      <t>ヤツシロ</t>
    </rPh>
    <rPh sb="9" eb="11">
      <t>シチョウ</t>
    </rPh>
    <phoneticPr fontId="3"/>
  </si>
  <si>
    <r>
      <t xml:space="preserve">請　求　金　額
</t>
    </r>
    <r>
      <rPr>
        <sz val="9"/>
        <rFont val="ＭＳ Ｐゴシック"/>
        <family val="3"/>
        <charset val="128"/>
      </rPr>
      <t>（頭に￥をいれる）</t>
    </r>
    <rPh sb="0" eb="1">
      <t>ショウ</t>
    </rPh>
    <rPh sb="2" eb="3">
      <t>モトム</t>
    </rPh>
    <rPh sb="4" eb="5">
      <t>カネ</t>
    </rPh>
    <rPh sb="6" eb="7">
      <t>ガク</t>
    </rPh>
    <rPh sb="9" eb="10">
      <t>アタマ</t>
    </rPh>
    <phoneticPr fontId="3"/>
  </si>
  <si>
    <t>十</t>
    <rPh sb="0" eb="1">
      <t>ジュウ</t>
    </rPh>
    <phoneticPr fontId="3"/>
  </si>
  <si>
    <t>億</t>
    <rPh sb="0" eb="1">
      <t>オク</t>
    </rPh>
    <phoneticPr fontId="3"/>
  </si>
  <si>
    <t>千</t>
    <rPh sb="0" eb="1">
      <t>セン</t>
    </rPh>
    <phoneticPr fontId="3"/>
  </si>
  <si>
    <t>百</t>
    <rPh sb="0" eb="1">
      <t>ヒャク</t>
    </rPh>
    <phoneticPr fontId="3"/>
  </si>
  <si>
    <t>万</t>
    <rPh sb="0" eb="1">
      <t>マン</t>
    </rPh>
    <phoneticPr fontId="3"/>
  </si>
  <si>
    <t>円</t>
    <rPh sb="0" eb="1">
      <t>エン</t>
    </rPh>
    <phoneticPr fontId="3"/>
  </si>
  <si>
    <t>\</t>
  </si>
  <si>
    <t>請求日</t>
    <rPh sb="0" eb="2">
      <t>セイキュウ</t>
    </rPh>
    <rPh sb="2" eb="3">
      <t>ビ</t>
    </rPh>
    <phoneticPr fontId="3"/>
  </si>
  <si>
    <t>〒</t>
    <phoneticPr fontId="3"/>
  </si>
  <si>
    <t>上記金額を請求します。</t>
    <rPh sb="0" eb="2">
      <t>ジョウキ</t>
    </rPh>
    <rPh sb="2" eb="4">
      <t>キンガク</t>
    </rPh>
    <rPh sb="5" eb="7">
      <t>セイキュウ</t>
    </rPh>
    <phoneticPr fontId="3"/>
  </si>
  <si>
    <t>住　　　　　所</t>
    <rPh sb="0" eb="1">
      <t>ジュウ</t>
    </rPh>
    <rPh sb="6" eb="7">
      <t>ショ</t>
    </rPh>
    <phoneticPr fontId="3"/>
  </si>
  <si>
    <t>法人・団体名</t>
    <rPh sb="0" eb="2">
      <t>ホウジン</t>
    </rPh>
    <rPh sb="3" eb="5">
      <t>ダンタイ</t>
    </rPh>
    <rPh sb="5" eb="6">
      <t>メイ</t>
    </rPh>
    <phoneticPr fontId="3"/>
  </si>
  <si>
    <t>支払金は下記口座に振り込んでください。</t>
    <rPh sb="0" eb="3">
      <t>シハライキン</t>
    </rPh>
    <rPh sb="4" eb="6">
      <t>カキ</t>
    </rPh>
    <rPh sb="6" eb="8">
      <t>コウザ</t>
    </rPh>
    <rPh sb="9" eb="10">
      <t>フ</t>
    </rPh>
    <rPh sb="11" eb="12">
      <t>コ</t>
    </rPh>
    <phoneticPr fontId="3"/>
  </si>
  <si>
    <t>氏名・代表者名</t>
    <rPh sb="0" eb="1">
      <t>シ</t>
    </rPh>
    <rPh sb="1" eb="2">
      <t>メイ</t>
    </rPh>
    <rPh sb="3" eb="6">
      <t>ダイヒョウシャ</t>
    </rPh>
    <rPh sb="6" eb="7">
      <t>メイ</t>
    </rPh>
    <phoneticPr fontId="3"/>
  </si>
  <si>
    <t>㊞</t>
    <phoneticPr fontId="3"/>
  </si>
  <si>
    <t>振込口座</t>
    <rPh sb="0" eb="2">
      <t>フリコミ</t>
    </rPh>
    <rPh sb="2" eb="4">
      <t>コウザ</t>
    </rPh>
    <phoneticPr fontId="3"/>
  </si>
  <si>
    <t>電話番号（</t>
    <rPh sb="0" eb="2">
      <t>デンワ</t>
    </rPh>
    <rPh sb="2" eb="4">
      <t>バンゴウ</t>
    </rPh>
    <phoneticPr fontId="3"/>
  </si>
  <si>
    <t>）</t>
    <phoneticPr fontId="3"/>
  </si>
  <si>
    <t>（</t>
    <phoneticPr fontId="3"/>
  </si>
  <si>
    <t>口座番号</t>
    <rPh sb="0" eb="2">
      <t>コウザ</t>
    </rPh>
    <rPh sb="2" eb="4">
      <t>バンゴウ</t>
    </rPh>
    <phoneticPr fontId="3"/>
  </si>
  <si>
    <t>口座名義人</t>
    <rPh sb="0" eb="2">
      <t>コウザ</t>
    </rPh>
    <rPh sb="2" eb="4">
      <t>メイギ</t>
    </rPh>
    <rPh sb="4" eb="5">
      <t>ニン</t>
    </rPh>
    <phoneticPr fontId="3"/>
  </si>
  <si>
    <t>（カタカナで３０字まで）</t>
    <rPh sb="8" eb="9">
      <t>ジ</t>
    </rPh>
    <phoneticPr fontId="3"/>
  </si>
  <si>
    <t>品　　　　名　・　件　　　　数</t>
    <rPh sb="0" eb="1">
      <t>シナ</t>
    </rPh>
    <rPh sb="5" eb="6">
      <t>メイ</t>
    </rPh>
    <rPh sb="9" eb="10">
      <t>ケン</t>
    </rPh>
    <rPh sb="14" eb="15">
      <t>カズ</t>
    </rPh>
    <phoneticPr fontId="3"/>
  </si>
  <si>
    <t>数 量</t>
    <rPh sb="0" eb="1">
      <t>カズ</t>
    </rPh>
    <rPh sb="2" eb="3">
      <t>リョウ</t>
    </rPh>
    <phoneticPr fontId="3"/>
  </si>
  <si>
    <t>単  価</t>
    <rPh sb="0" eb="1">
      <t>タン</t>
    </rPh>
    <rPh sb="3" eb="4">
      <t>アタイ</t>
    </rPh>
    <phoneticPr fontId="3"/>
  </si>
  <si>
    <t>金　　　　　　額</t>
    <rPh sb="0" eb="1">
      <t>キン</t>
    </rPh>
    <rPh sb="7" eb="8">
      <t>ガク</t>
    </rPh>
    <phoneticPr fontId="3"/>
  </si>
  <si>
    <t>計</t>
    <rPh sb="0" eb="1">
      <t>ケイ</t>
    </rPh>
    <phoneticPr fontId="3"/>
  </si>
  <si>
    <t>家庭教育学級講師謝礼</t>
    <rPh sb="0" eb="2">
      <t>カテイ</t>
    </rPh>
    <rPh sb="2" eb="4">
      <t>キョウイク</t>
    </rPh>
    <rPh sb="4" eb="6">
      <t>ガッキュウ</t>
    </rPh>
    <rPh sb="6" eb="8">
      <t>コウシ</t>
    </rPh>
    <rPh sb="8" eb="10">
      <t>シャレイ</t>
    </rPh>
    <phoneticPr fontId="3"/>
  </si>
  <si>
    <t>（１部予備）</t>
    <rPh sb="2" eb="3">
      <t>ブ</t>
    </rPh>
    <rPh sb="3" eb="5">
      <t>ヨビ</t>
    </rPh>
    <phoneticPr fontId="3"/>
  </si>
  <si>
    <t>学　習　記　録　簿　（提出不要）</t>
    <rPh sb="0" eb="1">
      <t>ガク</t>
    </rPh>
    <rPh sb="2" eb="3">
      <t>ナライ</t>
    </rPh>
    <rPh sb="4" eb="5">
      <t>キ</t>
    </rPh>
    <rPh sb="6" eb="7">
      <t>ロク</t>
    </rPh>
    <rPh sb="8" eb="9">
      <t>ボ</t>
    </rPh>
    <rPh sb="11" eb="13">
      <t>テイシュツ</t>
    </rPh>
    <rPh sb="13" eb="15">
      <t>フヨウ</t>
    </rPh>
    <phoneticPr fontId="3"/>
  </si>
  <si>
    <t>家庭教育学級　受付簿（提出不要）</t>
    <rPh sb="0" eb="2">
      <t>カテイ</t>
    </rPh>
    <rPh sb="2" eb="4">
      <t>キョウイク</t>
    </rPh>
    <rPh sb="4" eb="6">
      <t>ガッキュウ</t>
    </rPh>
    <rPh sb="7" eb="10">
      <t>ウケツケボ</t>
    </rPh>
    <rPh sb="11" eb="15">
      <t>テイシュツフヨウ</t>
    </rPh>
    <phoneticPr fontId="3"/>
  </si>
  <si>
    <t>　　　　　　　　　　</t>
    <phoneticPr fontId="3"/>
  </si>
  <si>
    <t>家庭教育学級　</t>
    <phoneticPr fontId="3"/>
  </si>
  <si>
    <t>男（　　　　　　</t>
    <rPh sb="0" eb="1">
      <t>オトコ</t>
    </rPh>
    <phoneticPr fontId="3"/>
  </si>
  <si>
    <t>名）　女（　　　　　　</t>
    <phoneticPr fontId="3"/>
  </si>
  <si>
    <t>名）　合計（　　　　　　</t>
    <phoneticPr fontId="3"/>
  </si>
  <si>
    <t>名）</t>
  </si>
  <si>
    <t>①要（　　　</t>
    <rPh sb="1" eb="2">
      <t>ヨウ</t>
    </rPh>
    <phoneticPr fontId="3"/>
  </si>
  <si>
    <t>月頃）　　　　②不要</t>
  </si>
  <si>
    <t>学級長：</t>
    <rPh sb="0" eb="2">
      <t>ガッキュウ</t>
    </rPh>
    <rPh sb="2" eb="3">
      <t>チョウ</t>
    </rPh>
    <phoneticPr fontId="3"/>
  </si>
  <si>
    <t>副学級長：</t>
    <phoneticPr fontId="3"/>
  </si>
  <si>
    <t>分</t>
    <rPh sb="0" eb="1">
      <t>フン</t>
    </rPh>
    <phoneticPr fontId="3"/>
  </si>
  <si>
    <t>家庭教育学級</t>
    <phoneticPr fontId="3"/>
  </si>
  <si>
    <t>学習方法</t>
    <rPh sb="0" eb="4">
      <t>ガクシュウホウホウ</t>
    </rPh>
    <phoneticPr fontId="3"/>
  </si>
  <si>
    <t>講話</t>
    <rPh sb="0" eb="2">
      <t>コウワ</t>
    </rPh>
    <phoneticPr fontId="3"/>
  </si>
  <si>
    <t>オンライン研修</t>
    <rPh sb="5" eb="7">
      <t>ケンシュウ</t>
    </rPh>
    <phoneticPr fontId="3"/>
  </si>
  <si>
    <t>動画視聴</t>
    <rPh sb="0" eb="4">
      <t>ドウガシチョウ</t>
    </rPh>
    <phoneticPr fontId="3"/>
  </si>
  <si>
    <t>実技</t>
    <rPh sb="0" eb="2">
      <t>ジツギ</t>
    </rPh>
    <phoneticPr fontId="3"/>
  </si>
  <si>
    <t>美化作業</t>
    <rPh sb="0" eb="4">
      <t>ビカサギョウ</t>
    </rPh>
    <phoneticPr fontId="3"/>
  </si>
  <si>
    <t>バザー</t>
    <phoneticPr fontId="3"/>
  </si>
  <si>
    <t>レクリエーション</t>
    <phoneticPr fontId="3"/>
  </si>
  <si>
    <t>読み聞かせ</t>
    <rPh sb="0" eb="1">
      <t>ヨ</t>
    </rPh>
    <rPh sb="2" eb="3">
      <t>キ</t>
    </rPh>
    <phoneticPr fontId="3"/>
  </si>
  <si>
    <t>ワークショップ</t>
    <phoneticPr fontId="3"/>
  </si>
  <si>
    <t>講演会</t>
    <rPh sb="0" eb="3">
      <t>コウエンカイ</t>
    </rPh>
    <phoneticPr fontId="3"/>
  </si>
  <si>
    <t>←セルの中で改行したい場合は、Alt+Enter</t>
    <rPh sb="4" eb="5">
      <t>ナカ</t>
    </rPh>
    <rPh sb="6" eb="8">
      <t>カイギョウ</t>
    </rPh>
    <rPh sb="11" eb="13">
      <t>バアイ</t>
    </rPh>
    <phoneticPr fontId="3"/>
  </si>
  <si>
    <t>←学級長、副学級長のみ記載してください。</t>
    <rPh sb="1" eb="4">
      <t>ガッキュウチョウ</t>
    </rPh>
    <rPh sb="5" eb="9">
      <t>フクガッキュウチョウ</t>
    </rPh>
    <rPh sb="11" eb="13">
      <t>キサイ</t>
    </rPh>
    <phoneticPr fontId="3"/>
  </si>
  <si>
    <t>色付きの部分のみ入力してください。</t>
    <rPh sb="0" eb="2">
      <t>イロツ</t>
    </rPh>
    <rPh sb="4" eb="6">
      <t>ブブン</t>
    </rPh>
    <rPh sb="8" eb="10">
      <t>ニュウリョク</t>
    </rPh>
    <phoneticPr fontId="3"/>
  </si>
  <si>
    <t>研修</t>
    <rPh sb="0" eb="2">
      <t>ケンシュウ</t>
    </rPh>
    <phoneticPr fontId="3"/>
  </si>
  <si>
    <t>体験</t>
    <rPh sb="0" eb="2">
      <t>タイケン</t>
    </rPh>
    <phoneticPr fontId="3"/>
  </si>
  <si>
    <t>制作・展示</t>
    <rPh sb="0" eb="2">
      <t>セイサク</t>
    </rPh>
    <rPh sb="3" eb="5">
      <t>テンジ</t>
    </rPh>
    <phoneticPr fontId="3"/>
  </si>
  <si>
    <t>意見交換</t>
    <rPh sb="0" eb="4">
      <t>イケンコウカン</t>
    </rPh>
    <phoneticPr fontId="3"/>
  </si>
  <si>
    <t>学習方法は以下から選んでください。</t>
    <rPh sb="0" eb="4">
      <t>ガクシュウホウホウ</t>
    </rPh>
    <rPh sb="5" eb="7">
      <t>イカ</t>
    </rPh>
    <rPh sb="9" eb="10">
      <t>エラ</t>
    </rPh>
    <phoneticPr fontId="3"/>
  </si>
  <si>
    <t>←枠を要・不要に移動して利用ください。</t>
    <rPh sb="1" eb="2">
      <t>ワク</t>
    </rPh>
    <rPh sb="3" eb="4">
      <t>ヨウ</t>
    </rPh>
    <rPh sb="5" eb="7">
      <t>フヨウ</t>
    </rPh>
    <rPh sb="8" eb="10">
      <t>イドウ</t>
    </rPh>
    <rPh sb="12" eb="14">
      <t>リヨウ</t>
    </rPh>
    <phoneticPr fontId="3"/>
  </si>
  <si>
    <t>令和５年度家庭教育学級実施計画書</t>
    <rPh sb="0" eb="2">
      <t>レイワ</t>
    </rPh>
    <rPh sb="3" eb="5">
      <t>ネンド</t>
    </rPh>
    <rPh sb="5" eb="7">
      <t>カテイ</t>
    </rPh>
    <rPh sb="7" eb="9">
      <t>キョウイク</t>
    </rPh>
    <rPh sb="9" eb="11">
      <t>ガッキュウ</t>
    </rPh>
    <rPh sb="11" eb="13">
      <t>ジッシ</t>
    </rPh>
    <rPh sb="13" eb="16">
      <t>ケイカクショ</t>
    </rPh>
    <phoneticPr fontId="3"/>
  </si>
  <si>
    <t>令和５年度　家庭教育学級運営委員名簿</t>
    <rPh sb="0" eb="2">
      <t>レイワ</t>
    </rPh>
    <rPh sb="3" eb="5">
      <t>ネンド</t>
    </rPh>
    <rPh sb="6" eb="8">
      <t>カテイ</t>
    </rPh>
    <rPh sb="8" eb="10">
      <t>キョウイク</t>
    </rPh>
    <rPh sb="10" eb="12">
      <t>ガッキュウ</t>
    </rPh>
    <rPh sb="12" eb="16">
      <t>ウンエイイイン</t>
    </rPh>
    <rPh sb="16" eb="18">
      <t>メイボ</t>
    </rPh>
    <phoneticPr fontId="3"/>
  </si>
  <si>
    <t>令和５年度家庭教育学級実施報告書</t>
    <rPh sb="0" eb="2">
      <t>レイワ</t>
    </rPh>
    <rPh sb="3" eb="5">
      <t>ネンド</t>
    </rPh>
    <rPh sb="5" eb="7">
      <t>カテイ</t>
    </rPh>
    <rPh sb="7" eb="9">
      <t>キョウイク</t>
    </rPh>
    <rPh sb="9" eb="11">
      <t>ガッキュウ</t>
    </rPh>
    <rPh sb="11" eb="13">
      <t>ジッシ</t>
    </rPh>
    <rPh sb="13" eb="16">
      <t>ホウコクショ</t>
    </rPh>
    <phoneticPr fontId="3"/>
  </si>
  <si>
    <t>　　＊提出日：令和６年３月８日（金）まで</t>
    <rPh sb="3" eb="5">
      <t>テイシュツ</t>
    </rPh>
    <rPh sb="5" eb="6">
      <t>ヒ</t>
    </rPh>
    <rPh sb="7" eb="9">
      <t>レイワ</t>
    </rPh>
    <rPh sb="10" eb="11">
      <t>ネン</t>
    </rPh>
    <rPh sb="12" eb="13">
      <t>ツキ</t>
    </rPh>
    <rPh sb="14" eb="15">
      <t>ニチ</t>
    </rPh>
    <rPh sb="16" eb="17">
      <t>キン</t>
    </rPh>
    <phoneticPr fontId="3"/>
  </si>
  <si>
    <t>　　＊提出日：令和５年６月３０日（金）まで</t>
    <rPh sb="3" eb="5">
      <t>テイシュツ</t>
    </rPh>
    <rPh sb="5" eb="6">
      <t>ヒ</t>
    </rPh>
    <rPh sb="7" eb="9">
      <t>レイワ</t>
    </rPh>
    <rPh sb="10" eb="11">
      <t>ネン</t>
    </rPh>
    <rPh sb="12" eb="13">
      <t>ツキ</t>
    </rPh>
    <rPh sb="15" eb="16">
      <t>ニチ</t>
    </rPh>
    <rPh sb="17" eb="18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</si>
</sst>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明朝E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2"/>
      <name val="ＭＳ 明朝"/>
      <family val="1"/>
      <charset val="128"/>
    </font>
    <font>
      <u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18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HGPｺﾞｼｯｸM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22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distributed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1" fillId="0" borderId="0" xfId="1">
      <alignment vertical="center"/>
    </xf>
    <xf numFmtId="0" fontId="16" fillId="0" borderId="0" xfId="1" applyFont="1" applyAlignment="1">
      <alignment horizontal="centerContinuous" vertical="center"/>
    </xf>
    <xf numFmtId="0" fontId="16" fillId="0" borderId="0" xfId="1" applyFont="1">
      <alignment vertical="center"/>
    </xf>
    <xf numFmtId="0" fontId="1" fillId="0" borderId="0" xfId="1" applyAlignment="1">
      <alignment horizontal="center" vertical="center"/>
    </xf>
    <xf numFmtId="176" fontId="1" fillId="0" borderId="0" xfId="1" applyNumberFormat="1" applyAlignment="1">
      <alignment horizontal="left" vertical="center"/>
    </xf>
    <xf numFmtId="0" fontId="1" fillId="0" borderId="0" xfId="1" applyAlignment="1">
      <alignment horizontal="left" vertical="center"/>
    </xf>
    <xf numFmtId="0" fontId="22" fillId="0" borderId="0" xfId="1" applyFont="1">
      <alignment vertical="center"/>
    </xf>
    <xf numFmtId="0" fontId="21" fillId="0" borderId="0" xfId="1" applyFont="1">
      <alignment vertical="center"/>
    </xf>
    <xf numFmtId="0" fontId="1" fillId="0" borderId="8" xfId="1" applyBorder="1">
      <alignment vertical="center"/>
    </xf>
    <xf numFmtId="0" fontId="1" fillId="0" borderId="0" xfId="1" applyAlignment="1">
      <alignment horizontal="right" vertical="center"/>
    </xf>
    <xf numFmtId="3" fontId="1" fillId="0" borderId="0" xfId="1" applyNumberFormat="1" applyAlignment="1">
      <alignment vertical="center" shrinkToFit="1"/>
    </xf>
    <xf numFmtId="0" fontId="0" fillId="0" borderId="0" xfId="1" applyFont="1">
      <alignment vertical="center"/>
    </xf>
    <xf numFmtId="0" fontId="23" fillId="0" borderId="0" xfId="1" applyFo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7" fillId="2" borderId="0" xfId="0" applyFont="1" applyFill="1" applyAlignment="1">
      <alignment horizontal="right" vertical="center"/>
    </xf>
    <xf numFmtId="0" fontId="25" fillId="0" borderId="0" xfId="0" applyFont="1" applyAlignment="1">
      <alignment vertical="center"/>
    </xf>
    <xf numFmtId="0" fontId="25" fillId="0" borderId="0" xfId="0" applyFont="1"/>
    <xf numFmtId="0" fontId="5" fillId="3" borderId="0" xfId="0" applyFont="1" applyFill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2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wrapText="1"/>
    </xf>
    <xf numFmtId="0" fontId="5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vertical="center"/>
    </xf>
    <xf numFmtId="56" fontId="5" fillId="3" borderId="13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56" fontId="5" fillId="3" borderId="21" xfId="0" applyNumberFormat="1" applyFont="1" applyFill="1" applyBorder="1" applyAlignment="1">
      <alignment horizontal="center" vertical="center"/>
    </xf>
    <xf numFmtId="56" fontId="5" fillId="3" borderId="15" xfId="0" applyNumberFormat="1" applyFont="1" applyFill="1" applyBorder="1" applyAlignment="1">
      <alignment horizontal="center" vertical="center"/>
    </xf>
    <xf numFmtId="56" fontId="5" fillId="3" borderId="22" xfId="0" applyNumberFormat="1" applyFont="1" applyFill="1" applyBorder="1" applyAlignment="1">
      <alignment horizontal="center" vertical="center"/>
    </xf>
    <xf numFmtId="56" fontId="5" fillId="3" borderId="1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3" borderId="0" xfId="0" applyFont="1" applyFill="1" applyAlignment="1">
      <alignment horizontal="left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56" fontId="5" fillId="3" borderId="21" xfId="0" applyNumberFormat="1" applyFont="1" applyFill="1" applyBorder="1" applyAlignment="1">
      <alignment horizontal="center" vertical="center" wrapText="1"/>
    </xf>
    <xf numFmtId="56" fontId="5" fillId="3" borderId="15" xfId="0" applyNumberFormat="1" applyFont="1" applyFill="1" applyBorder="1" applyAlignment="1">
      <alignment horizontal="center" vertical="center" wrapText="1"/>
    </xf>
    <xf numFmtId="56" fontId="5" fillId="3" borderId="22" xfId="0" applyNumberFormat="1" applyFont="1" applyFill="1" applyBorder="1" applyAlignment="1">
      <alignment horizontal="center" vertical="center" wrapText="1"/>
    </xf>
    <xf numFmtId="56" fontId="5" fillId="3" borderId="17" xfId="0" applyNumberFormat="1" applyFont="1" applyFill="1" applyBorder="1" applyAlignment="1">
      <alignment horizontal="center" vertical="center" wrapText="1"/>
    </xf>
    <xf numFmtId="0" fontId="6" fillId="0" borderId="2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49" fontId="6" fillId="0" borderId="2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3" borderId="26" xfId="0" applyFont="1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6" fillId="4" borderId="1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1" fillId="0" borderId="20" xfId="0" applyFont="1" applyBorder="1" applyAlignment="1">
      <alignment horizontal="left" vertical="center"/>
    </xf>
    <xf numFmtId="0" fontId="16" fillId="0" borderId="20" xfId="0" applyFont="1" applyBorder="1" applyAlignment="1">
      <alignment vertical="center"/>
    </xf>
    <xf numFmtId="0" fontId="31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31" fillId="4" borderId="31" xfId="0" applyFont="1" applyFill="1" applyBorder="1" applyAlignment="1">
      <alignment horizontal="center" vertical="center"/>
    </xf>
    <xf numFmtId="0" fontId="31" fillId="4" borderId="32" xfId="0" applyFont="1" applyFill="1" applyBorder="1" applyAlignment="1">
      <alignment horizontal="center" vertical="center"/>
    </xf>
    <xf numFmtId="0" fontId="28" fillId="4" borderId="31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 readingOrder="1"/>
    </xf>
    <xf numFmtId="0" fontId="5" fillId="0" borderId="44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5" fillId="0" borderId="45" xfId="0" applyFont="1" applyBorder="1" applyAlignment="1">
      <alignment horizontal="center" vertical="center" wrapText="1" readingOrder="1"/>
    </xf>
    <xf numFmtId="0" fontId="5" fillId="0" borderId="4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26" xfId="1" applyBorder="1">
      <alignment vertical="center"/>
    </xf>
    <xf numFmtId="0" fontId="1" fillId="0" borderId="27" xfId="1" applyBorder="1">
      <alignment vertical="center"/>
    </xf>
    <xf numFmtId="0" fontId="1" fillId="0" borderId="7" xfId="1" applyBorder="1">
      <alignment vertical="center"/>
    </xf>
    <xf numFmtId="3" fontId="1" fillId="0" borderId="26" xfId="1" applyNumberFormat="1" applyBorder="1" applyAlignment="1">
      <alignment vertical="center" shrinkToFit="1"/>
    </xf>
    <xf numFmtId="3" fontId="1" fillId="0" borderId="27" xfId="1" applyNumberFormat="1" applyBorder="1" applyAlignment="1">
      <alignment vertical="center" shrinkToFit="1"/>
    </xf>
    <xf numFmtId="3" fontId="1" fillId="0" borderId="7" xfId="1" applyNumberFormat="1" applyBorder="1" applyAlignment="1">
      <alignment vertical="center" shrinkToFit="1"/>
    </xf>
    <xf numFmtId="0" fontId="1" fillId="0" borderId="26" xfId="1" applyBorder="1" applyAlignment="1">
      <alignment vertical="center" wrapText="1"/>
    </xf>
    <xf numFmtId="0" fontId="1" fillId="0" borderId="27" xfId="1" applyBorder="1" applyAlignment="1">
      <alignment vertical="center" wrapText="1"/>
    </xf>
    <xf numFmtId="0" fontId="1" fillId="0" borderId="7" xfId="1" applyBorder="1" applyAlignment="1">
      <alignment vertical="center" wrapText="1"/>
    </xf>
    <xf numFmtId="0" fontId="0" fillId="0" borderId="22" xfId="1" applyFont="1" applyBorder="1" applyAlignment="1">
      <alignment vertical="center" wrapText="1"/>
    </xf>
    <xf numFmtId="0" fontId="1" fillId="0" borderId="20" xfId="1" applyBorder="1" applyAlignment="1">
      <alignment vertical="center" wrapText="1"/>
    </xf>
    <xf numFmtId="0" fontId="1" fillId="0" borderId="30" xfId="1" applyBorder="1" applyAlignment="1">
      <alignment vertical="center" wrapText="1"/>
    </xf>
    <xf numFmtId="0" fontId="1" fillId="0" borderId="22" xfId="1" applyBorder="1">
      <alignment vertical="center"/>
    </xf>
    <xf numFmtId="0" fontId="1" fillId="0" borderId="20" xfId="1" applyBorder="1">
      <alignment vertical="center"/>
    </xf>
    <xf numFmtId="0" fontId="1" fillId="0" borderId="30" xfId="1" applyBorder="1">
      <alignment vertical="center"/>
    </xf>
    <xf numFmtId="3" fontId="1" fillId="0" borderId="22" xfId="1" applyNumberFormat="1" applyBorder="1" applyAlignment="1">
      <alignment vertical="center" shrinkToFit="1"/>
    </xf>
    <xf numFmtId="3" fontId="1" fillId="0" borderId="20" xfId="1" applyNumberFormat="1" applyBorder="1" applyAlignment="1">
      <alignment vertical="center" shrinkToFit="1"/>
    </xf>
    <xf numFmtId="3" fontId="1" fillId="0" borderId="30" xfId="1" applyNumberFormat="1" applyBorder="1" applyAlignment="1">
      <alignment vertical="center" shrinkToFit="1"/>
    </xf>
    <xf numFmtId="0" fontId="3" fillId="0" borderId="21" xfId="1" applyFont="1" applyBorder="1" applyAlignment="1">
      <alignment horizontal="right" vertical="center"/>
    </xf>
    <xf numFmtId="0" fontId="1" fillId="0" borderId="19" xfId="1" applyBorder="1" applyAlignment="1">
      <alignment horizontal="right" vertical="center"/>
    </xf>
    <xf numFmtId="0" fontId="1" fillId="0" borderId="29" xfId="1" applyBorder="1" applyAlignment="1">
      <alignment horizontal="right" vertical="center"/>
    </xf>
    <xf numFmtId="0" fontId="1" fillId="0" borderId="21" xfId="1" applyBorder="1">
      <alignment vertical="center"/>
    </xf>
    <xf numFmtId="0" fontId="1" fillId="0" borderId="19" xfId="1" applyBorder="1">
      <alignment vertical="center"/>
    </xf>
    <xf numFmtId="0" fontId="1" fillId="0" borderId="29" xfId="1" applyBorder="1">
      <alignment vertical="center"/>
    </xf>
    <xf numFmtId="0" fontId="1" fillId="0" borderId="1" xfId="1" applyBorder="1" applyAlignment="1">
      <alignment horizontal="center" vertical="center"/>
    </xf>
    <xf numFmtId="0" fontId="22" fillId="0" borderId="0" xfId="1" applyFont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47" xfId="1" applyBorder="1" applyAlignment="1">
      <alignment vertical="center" shrinkToFit="1"/>
    </xf>
    <xf numFmtId="0" fontId="1" fillId="0" borderId="48" xfId="1" applyBorder="1">
      <alignment vertical="center"/>
    </xf>
    <xf numFmtId="0" fontId="1" fillId="0" borderId="0" xfId="1" applyAlignment="1">
      <alignment vertical="center" shrinkToFit="1"/>
    </xf>
    <xf numFmtId="0" fontId="1" fillId="0" borderId="0" xfId="1">
      <alignment vertical="center"/>
    </xf>
    <xf numFmtId="0" fontId="22" fillId="0" borderId="20" xfId="1" applyFont="1" applyBorder="1" applyAlignment="1">
      <alignment horizontal="left" vertical="center"/>
    </xf>
    <xf numFmtId="176" fontId="22" fillId="0" borderId="20" xfId="1" applyNumberFormat="1" applyFont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distributed" vertical="center"/>
    </xf>
    <xf numFmtId="0" fontId="1" fillId="0" borderId="8" xfId="1" applyBorder="1" applyAlignment="1">
      <alignment vertical="center" shrinkToFit="1"/>
    </xf>
    <xf numFmtId="0" fontId="22" fillId="0" borderId="0" xfId="1" applyFont="1" applyAlignment="1">
      <alignment horizontal="distributed" vertical="center"/>
    </xf>
    <xf numFmtId="0" fontId="3" fillId="0" borderId="31" xfId="1" applyFont="1" applyBorder="1" applyAlignment="1">
      <alignment horizontal="right" vertical="center"/>
    </xf>
    <xf numFmtId="0" fontId="20" fillId="0" borderId="0" xfId="1" applyFont="1" applyAlignment="1">
      <alignment horizontal="left" vertical="center"/>
    </xf>
    <xf numFmtId="0" fontId="1" fillId="0" borderId="1" xfId="1" applyBorder="1" applyAlignment="1">
      <alignment horizontal="center" vertical="center" wrapText="1"/>
    </xf>
    <xf numFmtId="0" fontId="1" fillId="0" borderId="20" xfId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5</xdr:row>
      <xdr:rowOff>9525</xdr:rowOff>
    </xdr:from>
    <xdr:to>
      <xdr:col>6</xdr:col>
      <xdr:colOff>530225</xdr:colOff>
      <xdr:row>8</xdr:row>
      <xdr:rowOff>76200</xdr:rowOff>
    </xdr:to>
    <xdr:sp macro="" textlink="">
      <xdr:nvSpPr>
        <xdr:cNvPr id="4097" name="WordArt 1">
          <a:extLst>
            <a:ext uri="{FF2B5EF4-FFF2-40B4-BE49-F238E27FC236}">
              <a16:creationId xmlns:a16="http://schemas.microsoft.com/office/drawing/2014/main" id="{5B7AF513-F880-B761-552B-096EA5D74C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71625" y="882650"/>
          <a:ext cx="305435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</a:t>
          </a:r>
          <a:r>
            <a:rPr lang="en-US" altLang="ja-JP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lang="ja-JP" altLang="en-US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</a:t>
          </a:r>
        </a:p>
      </xdr:txBody>
    </xdr:sp>
    <xdr:clientData/>
  </xdr:twoCellAnchor>
  <xdr:twoCellAnchor>
    <xdr:from>
      <xdr:col>0</xdr:col>
      <xdr:colOff>396875</xdr:colOff>
      <xdr:row>10</xdr:row>
      <xdr:rowOff>88900</xdr:rowOff>
    </xdr:from>
    <xdr:to>
      <xdr:col>8</xdr:col>
      <xdr:colOff>349250</xdr:colOff>
      <xdr:row>15</xdr:row>
      <xdr:rowOff>41275</xdr:rowOff>
    </xdr:to>
    <xdr:sp macro="" textlink="">
      <xdr:nvSpPr>
        <xdr:cNvPr id="4098" name="WordArt 2">
          <a:extLst>
            <a:ext uri="{FF2B5EF4-FFF2-40B4-BE49-F238E27FC236}">
              <a16:creationId xmlns:a16="http://schemas.microsoft.com/office/drawing/2014/main" id="{628B7675-1DBE-0FF3-B2E5-D56D6FAA47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96875" y="1835150"/>
          <a:ext cx="5413375" cy="825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家庭教育学級各種様式</a:t>
          </a:r>
        </a:p>
      </xdr:txBody>
    </xdr:sp>
    <xdr:clientData/>
  </xdr:twoCellAnchor>
  <xdr:twoCellAnchor>
    <xdr:from>
      <xdr:col>5</xdr:col>
      <xdr:colOff>114300</xdr:colOff>
      <xdr:row>50</xdr:row>
      <xdr:rowOff>38100</xdr:rowOff>
    </xdr:from>
    <xdr:to>
      <xdr:col>8</xdr:col>
      <xdr:colOff>609600</xdr:colOff>
      <xdr:row>52</xdr:row>
      <xdr:rowOff>152400</xdr:rowOff>
    </xdr:to>
    <xdr:sp macro="" textlink="">
      <xdr:nvSpPr>
        <xdr:cNvPr id="4099" name="WordArt 3">
          <a:extLst>
            <a:ext uri="{FF2B5EF4-FFF2-40B4-BE49-F238E27FC236}">
              <a16:creationId xmlns:a16="http://schemas.microsoft.com/office/drawing/2014/main" id="{F3009222-61E4-8028-2D60-AB1E5BFB53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43300" y="8610600"/>
          <a:ext cx="2552700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家庭教育学級</a:t>
          </a:r>
        </a:p>
      </xdr:txBody>
    </xdr:sp>
    <xdr:clientData/>
  </xdr:twoCellAnchor>
  <xdr:twoCellAnchor>
    <xdr:from>
      <xdr:col>1</xdr:col>
      <xdr:colOff>323850</xdr:colOff>
      <xdr:row>52</xdr:row>
      <xdr:rowOff>152400</xdr:rowOff>
    </xdr:from>
    <xdr:to>
      <xdr:col>8</xdr:col>
      <xdr:colOff>628650</xdr:colOff>
      <xdr:row>52</xdr:row>
      <xdr:rowOff>161925</xdr:rowOff>
    </xdr:to>
    <xdr:sp macro="" textlink="">
      <xdr:nvSpPr>
        <xdr:cNvPr id="1291" name="Line 4">
          <a:extLst>
            <a:ext uri="{FF2B5EF4-FFF2-40B4-BE49-F238E27FC236}">
              <a16:creationId xmlns:a16="http://schemas.microsoft.com/office/drawing/2014/main" id="{A6A72B36-4493-6BC7-E483-8C269E4F7C84}"/>
            </a:ext>
          </a:extLst>
        </xdr:cNvPr>
        <xdr:cNvSpPr>
          <a:spLocks noChangeShapeType="1"/>
        </xdr:cNvSpPr>
      </xdr:nvSpPr>
      <xdr:spPr bwMode="auto">
        <a:xfrm>
          <a:off x="1009650" y="9067800"/>
          <a:ext cx="5105400" cy="952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123825</xdr:colOff>
      <xdr:row>17</xdr:row>
      <xdr:rowOff>66675</xdr:rowOff>
    </xdr:from>
    <xdr:to>
      <xdr:col>8</xdr:col>
      <xdr:colOff>114300</xdr:colOff>
      <xdr:row>44</xdr:row>
      <xdr:rowOff>76200</xdr:rowOff>
    </xdr:to>
    <xdr:pic>
      <xdr:nvPicPr>
        <xdr:cNvPr id="1292" name="図 5" descr="\\fs2\sections\syogai\120 校区公民館\12013 イラスト集\イラスト集\21挿し絵\05雑貨\MIVE007.GIF">
          <a:extLst>
            <a:ext uri="{FF2B5EF4-FFF2-40B4-BE49-F238E27FC236}">
              <a16:creationId xmlns:a16="http://schemas.microsoft.com/office/drawing/2014/main" id="{743C8A13-A8C4-964E-3795-73DE31C9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981325"/>
          <a:ext cx="4791075" cy="463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23812</xdr:colOff>
      <xdr:row>10</xdr:row>
      <xdr:rowOff>83343</xdr:rowOff>
    </xdr:from>
    <xdr:to>
      <xdr:col>17</xdr:col>
      <xdr:colOff>666749</xdr:colOff>
      <xdr:row>11</xdr:row>
      <xdr:rowOff>107155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04C9219-0606-C44D-85F0-5B074BF0A685}"/>
            </a:ext>
          </a:extLst>
        </xdr:cNvPr>
        <xdr:cNvSpPr/>
      </xdr:nvSpPr>
      <xdr:spPr bwMode="auto">
        <a:xfrm>
          <a:off x="7000875" y="2940843"/>
          <a:ext cx="642937" cy="333375"/>
        </a:xfrm>
        <a:prstGeom prst="roundRect">
          <a:avLst/>
        </a:prstGeom>
        <a:noFill/>
        <a:ln w="285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sections\syogai\180%20&#24066;&#27665;&#25945;&#32946;&#35611;&#24231;\11107&#33521;&#20250;&#35441;&#25945;&#23460;\H30\&#35611;&#24107;&#20381;&#38972;\&#35531;&#27714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票"/>
      <sheetName val="請求書"/>
      <sheetName val="Sheet2"/>
    </sheetNames>
    <sheetDataSet>
      <sheetData sheetId="0">
        <row r="2">
          <cell r="AH2">
            <v>1</v>
          </cell>
        </row>
        <row r="3">
          <cell r="AH3">
            <v>1</v>
          </cell>
        </row>
        <row r="6">
          <cell r="C6" t="str">
            <v>866-0053</v>
          </cell>
        </row>
        <row r="7">
          <cell r="C7" t="str">
            <v>八代市千反町二丁目４－１６</v>
          </cell>
        </row>
        <row r="9">
          <cell r="C9" t="str">
            <v>坂田　智子</v>
          </cell>
        </row>
        <row r="10">
          <cell r="C10" t="str">
            <v>090-9499-8351</v>
          </cell>
        </row>
        <row r="12">
          <cell r="C12" t="str">
            <v>肥後銀行</v>
          </cell>
        </row>
        <row r="13">
          <cell r="C13" t="str">
            <v>長洲支店</v>
          </cell>
        </row>
        <row r="15">
          <cell r="C15">
            <v>1239970</v>
          </cell>
        </row>
        <row r="16">
          <cell r="C16" t="str">
            <v>サカタ　トモコ</v>
          </cell>
        </row>
        <row r="18">
          <cell r="C18" t="str">
            <v>市民教育講座「はじめての英会話講座」</v>
          </cell>
        </row>
        <row r="19">
          <cell r="C19">
            <v>8</v>
          </cell>
        </row>
        <row r="20">
          <cell r="C20">
            <v>2500</v>
          </cell>
          <cell r="F20">
            <v>20000</v>
          </cell>
        </row>
        <row r="23">
          <cell r="F23">
            <v>0</v>
          </cell>
        </row>
        <row r="26">
          <cell r="F26">
            <v>0</v>
          </cell>
        </row>
        <row r="28">
          <cell r="C28">
            <v>8</v>
          </cell>
          <cell r="F28">
            <v>20000</v>
          </cell>
        </row>
        <row r="46">
          <cell r="F46">
            <v>0</v>
          </cell>
        </row>
        <row r="49">
          <cell r="F49">
            <v>0</v>
          </cell>
        </row>
        <row r="52">
          <cell r="F52">
            <v>0</v>
          </cell>
        </row>
        <row r="54">
          <cell r="C54" t="str">
            <v/>
          </cell>
          <cell r="F54">
            <v>0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showGridLines="0" showRowColHeaders="0" showZeros="0" showOutlineSymbols="0" topLeftCell="B6" zoomScaleNormal="125" zoomScaleSheetLayoutView="70" workbookViewId="0"/>
  </sheetViews>
  <sheetFormatPr defaultRowHeight="13.5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FF00"/>
  </sheetPr>
  <dimension ref="A1"/>
  <sheetViews>
    <sheetView showGridLines="0" showRowColHeaders="0" tabSelected="1" view="pageBreakPreview" zoomScale="96" zoomScaleNormal="80" zoomScaleSheetLayoutView="96" workbookViewId="0">
      <selection activeCell="J11" sqref="J11"/>
    </sheetView>
  </sheetViews>
  <sheetFormatPr defaultRowHeight="13.5"/>
  <sheetData/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0000"/>
  </sheetPr>
  <dimension ref="A1:Y41"/>
  <sheetViews>
    <sheetView showGridLines="0" view="pageBreakPreview" topLeftCell="A26" zoomScale="80" zoomScaleNormal="100" zoomScaleSheetLayoutView="80" workbookViewId="0">
      <selection activeCell="A38" sqref="A38:O38"/>
    </sheetView>
  </sheetViews>
  <sheetFormatPr defaultRowHeight="13.5"/>
  <cols>
    <col min="1" max="1" width="4.875" style="4" customWidth="1"/>
    <col min="2" max="10" width="5.625" style="4" customWidth="1"/>
    <col min="11" max="11" width="8.125" style="4" customWidth="1"/>
    <col min="12" max="12" width="5.625" style="4" customWidth="1"/>
    <col min="13" max="13" width="6.75" style="4" customWidth="1"/>
    <col min="14" max="14" width="5.625" style="4" customWidth="1"/>
    <col min="15" max="15" width="3.5" style="4" customWidth="1"/>
    <col min="16" max="16" width="0.875" style="4" customWidth="1"/>
    <col min="17" max="17" width="5.625" style="4" customWidth="1"/>
  </cols>
  <sheetData>
    <row r="1" spans="1:25" ht="21.75" customHeight="1">
      <c r="A1" s="76" t="s">
        <v>101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25" s="6" customFormat="1" ht="26.25" customHeight="1">
      <c r="A2" s="5"/>
      <c r="B2" s="4"/>
      <c r="C2" s="4"/>
      <c r="D2" s="4"/>
      <c r="E2" s="4"/>
      <c r="F2" s="4"/>
      <c r="G2" s="52" t="s">
        <v>69</v>
      </c>
      <c r="H2" s="53"/>
      <c r="I2" s="53"/>
      <c r="J2" s="53"/>
      <c r="K2" s="53"/>
      <c r="L2" s="54"/>
      <c r="M2" s="4"/>
      <c r="O2" s="47" t="s">
        <v>70</v>
      </c>
      <c r="P2" s="4"/>
      <c r="Q2" s="4"/>
      <c r="R2" s="50" t="s">
        <v>94</v>
      </c>
    </row>
    <row r="3" spans="1:25" s="6" customFormat="1" ht="23.1" customHeight="1">
      <c r="A3" s="7">
        <v>1</v>
      </c>
      <c r="B3" s="55" t="s">
        <v>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4"/>
      <c r="Q3" s="4"/>
    </row>
    <row r="4" spans="1:25" s="6" customFormat="1" ht="24.95" customHeight="1">
      <c r="A4" s="7"/>
      <c r="B4" s="4" t="s">
        <v>71</v>
      </c>
      <c r="C4" s="51"/>
      <c r="D4" s="51"/>
      <c r="E4" s="4" t="s">
        <v>72</v>
      </c>
      <c r="F4" s="4"/>
      <c r="G4" s="51"/>
      <c r="H4" s="51"/>
      <c r="I4" s="4" t="s">
        <v>73</v>
      </c>
      <c r="J4" s="4"/>
      <c r="K4" s="51"/>
      <c r="L4" s="51"/>
      <c r="M4" s="4" t="s">
        <v>74</v>
      </c>
      <c r="N4" s="4"/>
      <c r="O4" s="4"/>
      <c r="P4" s="4"/>
      <c r="Q4" s="4"/>
    </row>
    <row r="5" spans="1:25" s="6" customFormat="1" ht="11.25" customHeight="1">
      <c r="A5" s="7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4"/>
      <c r="Q5" s="4"/>
    </row>
    <row r="6" spans="1:25" s="6" customFormat="1" ht="23.1" customHeight="1">
      <c r="A6" s="7">
        <v>2</v>
      </c>
      <c r="B6" s="55" t="s">
        <v>1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4"/>
      <c r="Q6" s="4"/>
    </row>
    <row r="7" spans="1:25" s="6" customFormat="1" ht="39.75" customHeight="1">
      <c r="A7" s="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4"/>
      <c r="Q7" s="4"/>
      <c r="R7" s="50" t="s">
        <v>92</v>
      </c>
    </row>
    <row r="8" spans="1:25" s="6" customFormat="1" ht="10.5" customHeight="1">
      <c r="A8" s="7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4"/>
      <c r="Q8" s="4"/>
    </row>
    <row r="9" spans="1:25" s="9" customFormat="1" ht="23.1" customHeight="1">
      <c r="A9" s="7">
        <v>3</v>
      </c>
      <c r="B9" s="55" t="s">
        <v>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4"/>
      <c r="Q9" s="4"/>
      <c r="R9" s="1"/>
    </row>
    <row r="10" spans="1:25" s="9" customFormat="1" ht="24.95" customHeight="1">
      <c r="A10" s="7"/>
      <c r="C10" s="47" t="s">
        <v>77</v>
      </c>
      <c r="D10" s="51"/>
      <c r="E10" s="51"/>
      <c r="F10" s="51"/>
      <c r="G10" s="51"/>
      <c r="H10" s="51"/>
      <c r="J10" s="47" t="s">
        <v>78</v>
      </c>
      <c r="K10" s="51"/>
      <c r="L10" s="51"/>
      <c r="M10" s="51"/>
      <c r="N10" s="51"/>
      <c r="O10" s="4"/>
      <c r="P10" s="4"/>
      <c r="Q10" s="4"/>
      <c r="R10" s="49" t="s">
        <v>93</v>
      </c>
    </row>
    <row r="11" spans="1:25" s="9" customFormat="1" ht="24.95" customHeight="1">
      <c r="A11" s="7"/>
      <c r="B11" s="14"/>
      <c r="C11" s="47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4"/>
      <c r="Q11" s="4"/>
      <c r="R11" s="1"/>
      <c r="S11" s="99" t="s">
        <v>100</v>
      </c>
      <c r="T11" s="99"/>
      <c r="U11" s="99"/>
      <c r="V11" s="99"/>
      <c r="W11" s="99"/>
      <c r="X11" s="99"/>
      <c r="Y11" s="99"/>
    </row>
    <row r="12" spans="1:25" s="9" customFormat="1" ht="11.25" customHeight="1">
      <c r="A12" s="7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4"/>
      <c r="Q12" s="4"/>
      <c r="R12" s="1"/>
      <c r="S12" s="99"/>
      <c r="T12" s="99"/>
      <c r="U12" s="99"/>
      <c r="V12" s="99"/>
      <c r="W12" s="99"/>
      <c r="X12" s="99"/>
      <c r="Y12" s="99"/>
    </row>
    <row r="13" spans="1:25" s="9" customFormat="1" ht="24.95" customHeight="1">
      <c r="A13" s="7">
        <v>4</v>
      </c>
      <c r="B13" s="14" t="s">
        <v>35</v>
      </c>
      <c r="C13" s="14"/>
      <c r="D13" s="14"/>
      <c r="E13" s="14"/>
      <c r="F13" s="14"/>
      <c r="G13" s="14" t="s">
        <v>75</v>
      </c>
      <c r="H13" s="51"/>
      <c r="I13" s="51"/>
      <c r="J13" s="14" t="s">
        <v>76</v>
      </c>
      <c r="K13" s="14"/>
      <c r="L13" s="14"/>
      <c r="M13" s="14"/>
      <c r="N13" s="14"/>
      <c r="O13" s="14"/>
      <c r="P13" s="4"/>
      <c r="Q13" s="4"/>
      <c r="R13" s="1"/>
    </row>
    <row r="14" spans="1:25" s="6" customFormat="1" ht="24" customHeight="1">
      <c r="A14" s="7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4"/>
      <c r="Q14" s="4"/>
    </row>
    <row r="15" spans="1:25" s="6" customFormat="1" ht="23.1" customHeight="1">
      <c r="A15" s="7">
        <v>5</v>
      </c>
      <c r="B15" s="4" t="s">
        <v>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25" s="6" customFormat="1" ht="20.100000000000001" customHeight="1">
      <c r="A16" s="60" t="s">
        <v>4</v>
      </c>
      <c r="B16" s="61"/>
      <c r="C16" s="63" t="s">
        <v>8</v>
      </c>
      <c r="D16" s="64"/>
      <c r="E16" s="64"/>
      <c r="F16" s="65" t="s">
        <v>79</v>
      </c>
      <c r="G16" s="65" t="s">
        <v>5</v>
      </c>
      <c r="H16" s="61"/>
      <c r="I16" s="65" t="s">
        <v>6</v>
      </c>
      <c r="J16" s="61"/>
      <c r="K16" s="61"/>
      <c r="L16" s="65" t="s">
        <v>9</v>
      </c>
      <c r="M16" s="65"/>
      <c r="N16" s="63" t="s">
        <v>34</v>
      </c>
      <c r="O16" s="79"/>
      <c r="P16" s="4"/>
      <c r="Q16" s="4"/>
    </row>
    <row r="17" spans="1:18" s="6" customFormat="1" ht="20.100000000000001" customHeight="1">
      <c r="A17" s="62"/>
      <c r="B17" s="61"/>
      <c r="C17" s="64"/>
      <c r="D17" s="64"/>
      <c r="E17" s="64"/>
      <c r="F17" s="65"/>
      <c r="G17" s="61"/>
      <c r="H17" s="61"/>
      <c r="I17" s="61"/>
      <c r="J17" s="61"/>
      <c r="K17" s="61"/>
      <c r="L17" s="65"/>
      <c r="M17" s="65"/>
      <c r="N17" s="65"/>
      <c r="O17" s="79"/>
      <c r="P17" s="4"/>
      <c r="Q17" s="4"/>
      <c r="R17" t="s">
        <v>99</v>
      </c>
    </row>
    <row r="18" spans="1:18" s="6" customFormat="1" ht="21.95" customHeight="1">
      <c r="A18" s="66"/>
      <c r="B18" s="59"/>
      <c r="C18" s="56"/>
      <c r="D18" s="57"/>
      <c r="E18" s="57"/>
      <c r="F18" s="58"/>
      <c r="G18" s="68"/>
      <c r="H18" s="69"/>
      <c r="I18" s="68"/>
      <c r="J18" s="82"/>
      <c r="K18" s="69"/>
      <c r="L18" s="80"/>
      <c r="M18" s="80"/>
      <c r="N18" s="58"/>
      <c r="O18" s="81"/>
      <c r="P18" s="4"/>
      <c r="Q18" s="4"/>
      <c r="R18" t="s">
        <v>82</v>
      </c>
    </row>
    <row r="19" spans="1:18" s="6" customFormat="1" ht="21.95" customHeight="1">
      <c r="A19" s="67"/>
      <c r="B19" s="59"/>
      <c r="C19" s="57"/>
      <c r="D19" s="57"/>
      <c r="E19" s="57"/>
      <c r="F19" s="58"/>
      <c r="G19" s="70"/>
      <c r="H19" s="71"/>
      <c r="I19" s="70"/>
      <c r="J19" s="83"/>
      <c r="K19" s="71"/>
      <c r="L19" s="80"/>
      <c r="M19" s="80"/>
      <c r="N19" s="58"/>
      <c r="O19" s="81"/>
      <c r="P19" s="4"/>
      <c r="Q19" s="4"/>
      <c r="R19" t="s">
        <v>95</v>
      </c>
    </row>
    <row r="20" spans="1:18" s="6" customFormat="1" ht="21.95" customHeight="1">
      <c r="A20" s="66"/>
      <c r="B20" s="59"/>
      <c r="C20" s="56"/>
      <c r="D20" s="57"/>
      <c r="E20" s="57"/>
      <c r="F20" s="58"/>
      <c r="G20" s="68"/>
      <c r="H20" s="69"/>
      <c r="I20" s="68"/>
      <c r="J20" s="82"/>
      <c r="K20" s="69"/>
      <c r="L20" s="87"/>
      <c r="M20" s="88"/>
      <c r="N20" s="58"/>
      <c r="O20" s="81"/>
      <c r="P20" s="4"/>
      <c r="Q20" s="4"/>
      <c r="R20" t="s">
        <v>96</v>
      </c>
    </row>
    <row r="21" spans="1:18" s="6" customFormat="1" ht="21.95" customHeight="1">
      <c r="A21" s="67"/>
      <c r="B21" s="59"/>
      <c r="C21" s="57"/>
      <c r="D21" s="57"/>
      <c r="E21" s="57"/>
      <c r="F21" s="58"/>
      <c r="G21" s="70"/>
      <c r="H21" s="71"/>
      <c r="I21" s="70"/>
      <c r="J21" s="83"/>
      <c r="K21" s="71"/>
      <c r="L21" s="89"/>
      <c r="M21" s="90"/>
      <c r="N21" s="58"/>
      <c r="O21" s="81"/>
      <c r="P21" s="4"/>
      <c r="Q21" s="4"/>
      <c r="R21" t="s">
        <v>85</v>
      </c>
    </row>
    <row r="22" spans="1:18" s="6" customFormat="1" ht="21.95" customHeight="1">
      <c r="A22" s="72"/>
      <c r="B22" s="73"/>
      <c r="C22" s="56"/>
      <c r="D22" s="57"/>
      <c r="E22" s="57"/>
      <c r="F22" s="58"/>
      <c r="G22" s="58"/>
      <c r="H22" s="59"/>
      <c r="I22" s="80"/>
      <c r="J22" s="91"/>
      <c r="K22" s="91"/>
      <c r="L22" s="68"/>
      <c r="M22" s="84"/>
      <c r="N22" s="58"/>
      <c r="O22" s="81"/>
      <c r="P22" s="4"/>
      <c r="Q22" s="4"/>
      <c r="R22" t="s">
        <v>97</v>
      </c>
    </row>
    <row r="23" spans="1:18" s="6" customFormat="1" ht="21.95" customHeight="1">
      <c r="A23" s="74"/>
      <c r="B23" s="75"/>
      <c r="C23" s="57"/>
      <c r="D23" s="57"/>
      <c r="E23" s="57"/>
      <c r="F23" s="58"/>
      <c r="G23" s="59"/>
      <c r="H23" s="59"/>
      <c r="I23" s="91"/>
      <c r="J23" s="91"/>
      <c r="K23" s="91"/>
      <c r="L23" s="85"/>
      <c r="M23" s="86"/>
      <c r="N23" s="58"/>
      <c r="O23" s="81"/>
      <c r="P23" s="4"/>
      <c r="Q23" s="4"/>
      <c r="R23" t="s">
        <v>98</v>
      </c>
    </row>
    <row r="24" spans="1:18" s="6" customFormat="1" ht="21.95" customHeight="1">
      <c r="A24" s="72"/>
      <c r="B24" s="73"/>
      <c r="C24" s="56"/>
      <c r="D24" s="57"/>
      <c r="E24" s="57"/>
      <c r="F24" s="58"/>
      <c r="G24" s="58"/>
      <c r="H24" s="59"/>
      <c r="I24" s="80"/>
      <c r="J24" s="91"/>
      <c r="K24" s="91"/>
      <c r="L24" s="80"/>
      <c r="M24" s="80"/>
      <c r="N24" s="58"/>
      <c r="O24" s="81"/>
      <c r="P24" s="4"/>
      <c r="Q24" s="4"/>
      <c r="R24" t="s">
        <v>90</v>
      </c>
    </row>
    <row r="25" spans="1:18" s="6" customFormat="1" ht="21.95" customHeight="1">
      <c r="A25" s="74"/>
      <c r="B25" s="75"/>
      <c r="C25" s="57"/>
      <c r="D25" s="57"/>
      <c r="E25" s="57"/>
      <c r="F25" s="58"/>
      <c r="G25" s="59"/>
      <c r="H25" s="59"/>
      <c r="I25" s="91"/>
      <c r="J25" s="91"/>
      <c r="K25" s="91"/>
      <c r="L25" s="80"/>
      <c r="M25" s="80"/>
      <c r="N25" s="58"/>
      <c r="O25" s="81"/>
      <c r="P25" s="4"/>
      <c r="Q25" s="4"/>
    </row>
    <row r="26" spans="1:18" s="6" customFormat="1" ht="21.95" customHeight="1">
      <c r="A26" s="72"/>
      <c r="B26" s="73"/>
      <c r="C26" s="56"/>
      <c r="D26" s="57"/>
      <c r="E26" s="57"/>
      <c r="F26" s="58"/>
      <c r="G26" s="58"/>
      <c r="H26" s="59"/>
      <c r="I26" s="80"/>
      <c r="J26" s="91"/>
      <c r="K26" s="91"/>
      <c r="L26" s="80"/>
      <c r="M26" s="80"/>
      <c r="N26" s="58"/>
      <c r="O26" s="81"/>
      <c r="P26" s="4"/>
      <c r="Q26" s="4"/>
    </row>
    <row r="27" spans="1:18" s="6" customFormat="1" ht="21.95" customHeight="1">
      <c r="A27" s="74"/>
      <c r="B27" s="75"/>
      <c r="C27" s="57"/>
      <c r="D27" s="57"/>
      <c r="E27" s="57"/>
      <c r="F27" s="58"/>
      <c r="G27" s="59"/>
      <c r="H27" s="59"/>
      <c r="I27" s="91"/>
      <c r="J27" s="91"/>
      <c r="K27" s="91"/>
      <c r="L27" s="80"/>
      <c r="M27" s="80"/>
      <c r="N27" s="58"/>
      <c r="O27" s="81"/>
      <c r="P27" s="4"/>
      <c r="Q27" s="4"/>
    </row>
    <row r="28" spans="1:18" s="6" customFormat="1" ht="21.95" customHeight="1">
      <c r="A28" s="72"/>
      <c r="B28" s="73"/>
      <c r="C28" s="56"/>
      <c r="D28" s="57"/>
      <c r="E28" s="57"/>
      <c r="F28" s="58"/>
      <c r="G28" s="58"/>
      <c r="H28" s="59"/>
      <c r="I28" s="80"/>
      <c r="J28" s="91"/>
      <c r="K28" s="91"/>
      <c r="L28" s="80"/>
      <c r="M28" s="80"/>
      <c r="N28" s="58"/>
      <c r="O28" s="81"/>
      <c r="P28" s="4"/>
      <c r="Q28" s="4"/>
    </row>
    <row r="29" spans="1:18" s="6" customFormat="1" ht="21.95" customHeight="1">
      <c r="A29" s="74"/>
      <c r="B29" s="75"/>
      <c r="C29" s="57"/>
      <c r="D29" s="57"/>
      <c r="E29" s="57"/>
      <c r="F29" s="58"/>
      <c r="G29" s="59"/>
      <c r="H29" s="59"/>
      <c r="I29" s="91"/>
      <c r="J29" s="91"/>
      <c r="K29" s="91"/>
      <c r="L29" s="80"/>
      <c r="M29" s="80"/>
      <c r="N29" s="58"/>
      <c r="O29" s="81"/>
      <c r="P29" s="4"/>
      <c r="Q29" s="4"/>
    </row>
    <row r="30" spans="1:18" s="6" customFormat="1" ht="21.95" customHeight="1">
      <c r="A30" s="101"/>
      <c r="B30" s="102"/>
      <c r="C30" s="56"/>
      <c r="D30" s="57"/>
      <c r="E30" s="57"/>
      <c r="F30" s="58"/>
      <c r="G30" s="58"/>
      <c r="H30" s="59"/>
      <c r="I30" s="87"/>
      <c r="J30" s="92"/>
      <c r="K30" s="93"/>
      <c r="L30" s="58"/>
      <c r="M30" s="58"/>
      <c r="N30" s="58"/>
      <c r="O30" s="81"/>
      <c r="P30" s="4"/>
      <c r="Q30" s="4"/>
    </row>
    <row r="31" spans="1:18" s="6" customFormat="1" ht="21.95" customHeight="1">
      <c r="A31" s="103"/>
      <c r="B31" s="104"/>
      <c r="C31" s="57"/>
      <c r="D31" s="57"/>
      <c r="E31" s="57"/>
      <c r="F31" s="58"/>
      <c r="G31" s="59"/>
      <c r="H31" s="59"/>
      <c r="I31" s="94"/>
      <c r="J31" s="95"/>
      <c r="K31" s="96"/>
      <c r="L31" s="58"/>
      <c r="M31" s="58"/>
      <c r="N31" s="58"/>
      <c r="O31" s="81"/>
      <c r="P31" s="4"/>
      <c r="Q31" s="4"/>
    </row>
    <row r="32" spans="1:18" s="6" customFormat="1" ht="21.95" customHeight="1">
      <c r="A32" s="101"/>
      <c r="B32" s="102"/>
      <c r="C32" s="56"/>
      <c r="D32" s="57"/>
      <c r="E32" s="57"/>
      <c r="F32" s="58"/>
      <c r="G32" s="58"/>
      <c r="H32" s="59"/>
      <c r="I32" s="68"/>
      <c r="J32" s="82"/>
      <c r="K32" s="69"/>
      <c r="L32" s="80"/>
      <c r="M32" s="80"/>
      <c r="N32" s="58"/>
      <c r="O32" s="81"/>
      <c r="P32" s="4"/>
      <c r="Q32" s="4"/>
    </row>
    <row r="33" spans="1:17" s="6" customFormat="1" ht="21.95" customHeight="1">
      <c r="A33" s="103"/>
      <c r="B33" s="104"/>
      <c r="C33" s="57"/>
      <c r="D33" s="57"/>
      <c r="E33" s="57"/>
      <c r="F33" s="58"/>
      <c r="G33" s="59"/>
      <c r="H33" s="59"/>
      <c r="I33" s="70"/>
      <c r="J33" s="83"/>
      <c r="K33" s="71"/>
      <c r="L33" s="80"/>
      <c r="M33" s="80"/>
      <c r="N33" s="58"/>
      <c r="O33" s="81"/>
      <c r="P33" s="4"/>
      <c r="Q33" s="4"/>
    </row>
    <row r="34" spans="1:17" s="6" customFormat="1" ht="21.95" customHeight="1">
      <c r="A34" s="72"/>
      <c r="B34" s="73"/>
      <c r="C34" s="56"/>
      <c r="D34" s="57"/>
      <c r="E34" s="57"/>
      <c r="F34" s="58"/>
      <c r="G34" s="58"/>
      <c r="H34" s="59"/>
      <c r="I34" s="68"/>
      <c r="J34" s="82"/>
      <c r="K34" s="69"/>
      <c r="L34" s="80"/>
      <c r="M34" s="80"/>
      <c r="N34" s="97"/>
      <c r="O34" s="98"/>
      <c r="P34" s="4"/>
      <c r="Q34" s="4"/>
    </row>
    <row r="35" spans="1:17" s="6" customFormat="1" ht="21.95" customHeight="1">
      <c r="A35" s="74"/>
      <c r="B35" s="75"/>
      <c r="C35" s="57"/>
      <c r="D35" s="57"/>
      <c r="E35" s="57"/>
      <c r="F35" s="58"/>
      <c r="G35" s="59"/>
      <c r="H35" s="59"/>
      <c r="I35" s="70"/>
      <c r="J35" s="83"/>
      <c r="K35" s="71"/>
      <c r="L35" s="80"/>
      <c r="M35" s="80"/>
      <c r="N35" s="97"/>
      <c r="O35" s="98"/>
      <c r="P35" s="4"/>
      <c r="Q35" s="4"/>
    </row>
    <row r="36" spans="1:17" s="6" customFormat="1" ht="21.95" customHeight="1">
      <c r="A36" s="66"/>
      <c r="B36" s="59"/>
      <c r="C36" s="56"/>
      <c r="D36" s="57"/>
      <c r="E36" s="57"/>
      <c r="F36" s="58"/>
      <c r="G36" s="68"/>
      <c r="H36" s="69"/>
      <c r="I36" s="68"/>
      <c r="J36" s="82"/>
      <c r="K36" s="69"/>
      <c r="L36" s="58"/>
      <c r="M36" s="58"/>
      <c r="N36" s="97"/>
      <c r="O36" s="98"/>
      <c r="P36" s="4"/>
      <c r="Q36" s="4"/>
    </row>
    <row r="37" spans="1:17" s="6" customFormat="1" ht="21.75" customHeight="1">
      <c r="A37" s="67"/>
      <c r="B37" s="59"/>
      <c r="C37" s="57"/>
      <c r="D37" s="57"/>
      <c r="E37" s="57"/>
      <c r="F37" s="58"/>
      <c r="G37" s="70"/>
      <c r="H37" s="71"/>
      <c r="I37" s="70"/>
      <c r="J37" s="83"/>
      <c r="K37" s="71"/>
      <c r="L37" s="58"/>
      <c r="M37" s="58"/>
      <c r="N37" s="97"/>
      <c r="O37" s="98"/>
      <c r="P37" s="4"/>
      <c r="Q37" s="4"/>
    </row>
    <row r="38" spans="1:17" s="6" customFormat="1" ht="20.100000000000001" customHeight="1">
      <c r="A38" s="100" t="s">
        <v>105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4"/>
      <c r="Q38" s="4"/>
    </row>
    <row r="39" spans="1:17" s="6" customForma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s="6" customForma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s="6" customForma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</sheetData>
  <dataConsolidate/>
  <mergeCells count="93">
    <mergeCell ref="S11:Y12"/>
    <mergeCell ref="F22:F23"/>
    <mergeCell ref="B3:O3"/>
    <mergeCell ref="A38:O38"/>
    <mergeCell ref="A28:B29"/>
    <mergeCell ref="C28:E29"/>
    <mergeCell ref="F28:F29"/>
    <mergeCell ref="G28:H29"/>
    <mergeCell ref="G34:H35"/>
    <mergeCell ref="G32:H33"/>
    <mergeCell ref="A22:B23"/>
    <mergeCell ref="C22:E23"/>
    <mergeCell ref="A34:B35"/>
    <mergeCell ref="A32:B33"/>
    <mergeCell ref="A30:B31"/>
    <mergeCell ref="A36:B37"/>
    <mergeCell ref="C36:E37"/>
    <mergeCell ref="F36:F37"/>
    <mergeCell ref="C32:E33"/>
    <mergeCell ref="F32:F33"/>
    <mergeCell ref="C34:E35"/>
    <mergeCell ref="N36:O37"/>
    <mergeCell ref="I36:K37"/>
    <mergeCell ref="F26:F27"/>
    <mergeCell ref="G26:H27"/>
    <mergeCell ref="N28:O29"/>
    <mergeCell ref="F34:F35"/>
    <mergeCell ref="G36:H37"/>
    <mergeCell ref="N26:O27"/>
    <mergeCell ref="L36:M37"/>
    <mergeCell ref="N32:O33"/>
    <mergeCell ref="L34:M35"/>
    <mergeCell ref="N34:O35"/>
    <mergeCell ref="I32:K33"/>
    <mergeCell ref="L32:M33"/>
    <mergeCell ref="I26:K27"/>
    <mergeCell ref="L26:M27"/>
    <mergeCell ref="I34:K35"/>
    <mergeCell ref="I30:K31"/>
    <mergeCell ref="L30:M31"/>
    <mergeCell ref="N30:O31"/>
    <mergeCell ref="I28:K29"/>
    <mergeCell ref="L28:M29"/>
    <mergeCell ref="I24:K25"/>
    <mergeCell ref="L24:M25"/>
    <mergeCell ref="N24:O25"/>
    <mergeCell ref="N22:O23"/>
    <mergeCell ref="I22:K23"/>
    <mergeCell ref="G22:H23"/>
    <mergeCell ref="N20:O21"/>
    <mergeCell ref="L22:M23"/>
    <mergeCell ref="L20:M21"/>
    <mergeCell ref="I20:K21"/>
    <mergeCell ref="A1:O1"/>
    <mergeCell ref="A18:B19"/>
    <mergeCell ref="B7:O7"/>
    <mergeCell ref="C18:E19"/>
    <mergeCell ref="L16:M17"/>
    <mergeCell ref="F18:F19"/>
    <mergeCell ref="G18:H19"/>
    <mergeCell ref="B14:O14"/>
    <mergeCell ref="N16:O17"/>
    <mergeCell ref="I16:K17"/>
    <mergeCell ref="L18:M19"/>
    <mergeCell ref="G16:H17"/>
    <mergeCell ref="N18:O19"/>
    <mergeCell ref="I18:K19"/>
    <mergeCell ref="H13:I13"/>
    <mergeCell ref="D10:H10"/>
    <mergeCell ref="C30:E31"/>
    <mergeCell ref="F30:F31"/>
    <mergeCell ref="G30:H31"/>
    <mergeCell ref="A16:B17"/>
    <mergeCell ref="C16:E17"/>
    <mergeCell ref="F16:F17"/>
    <mergeCell ref="A20:B21"/>
    <mergeCell ref="F20:F21"/>
    <mergeCell ref="G20:H21"/>
    <mergeCell ref="C20:E21"/>
    <mergeCell ref="F24:F25"/>
    <mergeCell ref="G24:H25"/>
    <mergeCell ref="A26:B27"/>
    <mergeCell ref="C26:E27"/>
    <mergeCell ref="C24:E25"/>
    <mergeCell ref="A24:B25"/>
    <mergeCell ref="K10:N10"/>
    <mergeCell ref="G2:L2"/>
    <mergeCell ref="C4:D4"/>
    <mergeCell ref="G4:H4"/>
    <mergeCell ref="K4:L4"/>
    <mergeCell ref="B9:O9"/>
    <mergeCell ref="B6:O6"/>
    <mergeCell ref="B8:O8"/>
  </mergeCells>
  <phoneticPr fontId="3"/>
  <printOptions horizontalCentered="1"/>
  <pageMargins left="0.78740157480314965" right="0.78740157480314965" top="0.59055118110236227" bottom="0.39370078740157483" header="0.19685039370078741" footer="0.51181102362204722"/>
  <pageSetup paperSize="9" orientation="portrait" cellComments="asDisplayed" r:id="rId1"/>
  <headerFooter scaleWithDoc="0"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00B050"/>
  </sheetPr>
  <dimension ref="A1:M16"/>
  <sheetViews>
    <sheetView showGridLines="0" view="pageBreakPreview" topLeftCell="A14" zoomScale="90" zoomScaleNormal="100" zoomScaleSheetLayoutView="90" workbookViewId="0">
      <selection activeCell="B2" sqref="B2"/>
    </sheetView>
  </sheetViews>
  <sheetFormatPr defaultRowHeight="14.25"/>
  <cols>
    <col min="1" max="1" width="3.875" style="3" customWidth="1"/>
    <col min="2" max="2" width="8.625" style="2" customWidth="1"/>
    <col min="3" max="3" width="7.875" style="2" customWidth="1"/>
    <col min="4" max="5" width="8.625" style="2" customWidth="1"/>
    <col min="6" max="6" width="6.75" style="2" customWidth="1"/>
    <col min="7" max="7" width="8.625" style="2" customWidth="1"/>
    <col min="8" max="8" width="7.5" style="2" customWidth="1"/>
    <col min="9" max="9" width="12.375" style="3" customWidth="1"/>
    <col min="10" max="10" width="4.5" style="3" customWidth="1"/>
    <col min="11" max="11" width="9" style="3"/>
  </cols>
  <sheetData>
    <row r="1" spans="1:13" ht="30" customHeight="1">
      <c r="B1" s="129" t="s">
        <v>102</v>
      </c>
      <c r="C1" s="130"/>
      <c r="D1" s="130"/>
      <c r="E1" s="130"/>
      <c r="F1" s="130"/>
      <c r="G1" s="130"/>
      <c r="H1" s="130"/>
      <c r="I1" s="130"/>
      <c r="J1" s="130"/>
      <c r="K1" s="13"/>
    </row>
    <row r="2" spans="1:13" s="6" customFormat="1" ht="26.25" customHeight="1">
      <c r="A2" s="5"/>
      <c r="B2" s="5"/>
      <c r="C2" s="5"/>
      <c r="D2" s="4"/>
      <c r="E2" s="4"/>
      <c r="F2" s="52" t="s">
        <v>69</v>
      </c>
      <c r="G2" s="53"/>
      <c r="H2" s="53"/>
      <c r="I2" s="54"/>
      <c r="J2" s="113" t="s">
        <v>80</v>
      </c>
      <c r="K2" s="114"/>
      <c r="L2" s="4"/>
      <c r="M2" s="4"/>
    </row>
    <row r="3" spans="1:13" ht="30" customHeight="1">
      <c r="A3" s="115"/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3" s="11" customFormat="1" ht="20.100000000000001" customHeight="1">
      <c r="A4" s="117" t="s">
        <v>11</v>
      </c>
      <c r="B4" s="118" t="s">
        <v>10</v>
      </c>
      <c r="C4" s="119"/>
      <c r="D4" s="120"/>
      <c r="E4" s="121"/>
      <c r="F4" s="118" t="s">
        <v>22</v>
      </c>
      <c r="G4" s="120"/>
      <c r="H4" s="121"/>
      <c r="I4" s="127" t="s">
        <v>23</v>
      </c>
      <c r="J4" s="118" t="s">
        <v>26</v>
      </c>
      <c r="K4" s="121"/>
    </row>
    <row r="5" spans="1:13" s="11" customFormat="1" ht="20.100000000000001" customHeight="1">
      <c r="A5" s="117"/>
      <c r="B5" s="122"/>
      <c r="C5" s="123"/>
      <c r="D5" s="124"/>
      <c r="E5" s="125"/>
      <c r="F5" s="126"/>
      <c r="G5" s="124"/>
      <c r="H5" s="125"/>
      <c r="I5" s="128"/>
      <c r="J5" s="126"/>
      <c r="K5" s="125"/>
    </row>
    <row r="6" spans="1:13" ht="50.1" customHeight="1">
      <c r="A6" s="12">
        <v>1</v>
      </c>
      <c r="B6" s="110"/>
      <c r="C6" s="111"/>
      <c r="D6" s="111"/>
      <c r="E6" s="112"/>
      <c r="F6" s="110"/>
      <c r="G6" s="111"/>
      <c r="H6" s="112"/>
      <c r="I6" s="12" t="s">
        <v>24</v>
      </c>
      <c r="J6" s="108"/>
      <c r="K6" s="109"/>
    </row>
    <row r="7" spans="1:13" ht="50.1" customHeight="1">
      <c r="A7" s="12">
        <v>2</v>
      </c>
      <c r="B7" s="110"/>
      <c r="C7" s="111"/>
      <c r="D7" s="111"/>
      <c r="E7" s="112"/>
      <c r="F7" s="110"/>
      <c r="G7" s="111"/>
      <c r="H7" s="112"/>
      <c r="I7" s="12" t="s">
        <v>25</v>
      </c>
      <c r="J7" s="108"/>
      <c r="K7" s="109"/>
    </row>
    <row r="8" spans="1:13" ht="50.1" customHeight="1">
      <c r="A8" s="12">
        <v>3</v>
      </c>
      <c r="B8" s="110"/>
      <c r="C8" s="111"/>
      <c r="D8" s="111"/>
      <c r="E8" s="112"/>
      <c r="F8" s="110"/>
      <c r="G8" s="111"/>
      <c r="H8" s="112"/>
      <c r="I8" s="12" t="s">
        <v>25</v>
      </c>
      <c r="J8" s="108"/>
      <c r="K8" s="109"/>
    </row>
    <row r="9" spans="1:13" ht="50.1" customHeight="1">
      <c r="A9" s="12">
        <v>4</v>
      </c>
      <c r="B9" s="110"/>
      <c r="C9" s="111"/>
      <c r="D9" s="111"/>
      <c r="E9" s="112"/>
      <c r="F9" s="105"/>
      <c r="G9" s="106"/>
      <c r="H9" s="107"/>
      <c r="I9" s="12"/>
      <c r="J9" s="108"/>
      <c r="K9" s="109"/>
    </row>
    <row r="10" spans="1:13" ht="50.1" customHeight="1">
      <c r="A10" s="12">
        <v>5</v>
      </c>
      <c r="B10" s="110"/>
      <c r="C10" s="111"/>
      <c r="D10" s="111"/>
      <c r="E10" s="112"/>
      <c r="F10" s="105"/>
      <c r="G10" s="106"/>
      <c r="H10" s="107"/>
      <c r="I10" s="12"/>
      <c r="J10" s="108"/>
      <c r="K10" s="109"/>
    </row>
    <row r="11" spans="1:13" ht="50.1" customHeight="1">
      <c r="A11" s="12">
        <v>6</v>
      </c>
      <c r="B11" s="110"/>
      <c r="C11" s="111"/>
      <c r="D11" s="111"/>
      <c r="E11" s="112"/>
      <c r="F11" s="105"/>
      <c r="G11" s="106"/>
      <c r="H11" s="107"/>
      <c r="I11" s="12"/>
      <c r="J11" s="108"/>
      <c r="K11" s="109"/>
    </row>
    <row r="12" spans="1:13" ht="50.1" customHeight="1">
      <c r="A12" s="12">
        <v>7</v>
      </c>
      <c r="B12" s="110"/>
      <c r="C12" s="111"/>
      <c r="D12" s="111"/>
      <c r="E12" s="112"/>
      <c r="F12" s="105"/>
      <c r="G12" s="106"/>
      <c r="H12" s="107"/>
      <c r="I12" s="12"/>
      <c r="J12" s="108"/>
      <c r="K12" s="109"/>
    </row>
    <row r="13" spans="1:13" ht="50.1" customHeight="1">
      <c r="A13" s="12">
        <v>8</v>
      </c>
      <c r="B13" s="110"/>
      <c r="C13" s="111"/>
      <c r="D13" s="111"/>
      <c r="E13" s="112"/>
      <c r="F13" s="105"/>
      <c r="G13" s="106"/>
      <c r="H13" s="107"/>
      <c r="I13" s="12"/>
      <c r="J13" s="108"/>
      <c r="K13" s="109"/>
    </row>
    <row r="14" spans="1:13" ht="50.1" customHeight="1">
      <c r="A14" s="12">
        <v>9</v>
      </c>
      <c r="B14" s="110"/>
      <c r="C14" s="111"/>
      <c r="D14" s="111"/>
      <c r="E14" s="112"/>
      <c r="F14" s="105"/>
      <c r="G14" s="106"/>
      <c r="H14" s="107"/>
      <c r="I14" s="12"/>
      <c r="J14" s="108"/>
      <c r="K14" s="109"/>
    </row>
    <row r="15" spans="1:13" ht="50.1" customHeight="1">
      <c r="A15" s="12">
        <v>10</v>
      </c>
      <c r="B15" s="110"/>
      <c r="C15" s="111"/>
      <c r="D15" s="111"/>
      <c r="E15" s="112"/>
      <c r="F15" s="105"/>
      <c r="G15" s="106"/>
      <c r="H15" s="107"/>
      <c r="I15" s="12"/>
      <c r="J15" s="108"/>
      <c r="K15" s="109"/>
    </row>
    <row r="16" spans="1:13" ht="33.75" customHeight="1">
      <c r="B16" s="46" t="str">
        <f>計画書!A38</f>
        <v>　　＊提出日：令和５年６月３０日（金）まで</v>
      </c>
      <c r="C16" s="31"/>
      <c r="D16" s="31"/>
      <c r="E16" s="31"/>
      <c r="G16" s="31"/>
      <c r="H16" s="31"/>
      <c r="J16" s="32"/>
      <c r="K16" s="27"/>
    </row>
  </sheetData>
  <mergeCells count="39">
    <mergeCell ref="J12:K12"/>
    <mergeCell ref="B8:E8"/>
    <mergeCell ref="J13:K13"/>
    <mergeCell ref="J14:K14"/>
    <mergeCell ref="J15:K15"/>
    <mergeCell ref="J10:K10"/>
    <mergeCell ref="B14:E14"/>
    <mergeCell ref="F10:H10"/>
    <mergeCell ref="B11:E11"/>
    <mergeCell ref="F11:H11"/>
    <mergeCell ref="B12:E12"/>
    <mergeCell ref="B15:E15"/>
    <mergeCell ref="F15:H15"/>
    <mergeCell ref="F12:H12"/>
    <mergeCell ref="B13:E13"/>
    <mergeCell ref="F13:H13"/>
    <mergeCell ref="B1:J1"/>
    <mergeCell ref="J6:K6"/>
    <mergeCell ref="J7:K7"/>
    <mergeCell ref="J8:K8"/>
    <mergeCell ref="J9:K9"/>
    <mergeCell ref="J4:K5"/>
    <mergeCell ref="F7:H7"/>
    <mergeCell ref="F14:H14"/>
    <mergeCell ref="J11:K11"/>
    <mergeCell ref="B9:E9"/>
    <mergeCell ref="J2:K2"/>
    <mergeCell ref="F2:I2"/>
    <mergeCell ref="A3:K3"/>
    <mergeCell ref="A4:A5"/>
    <mergeCell ref="B4:E5"/>
    <mergeCell ref="F4:H5"/>
    <mergeCell ref="I4:I5"/>
    <mergeCell ref="B6:E6"/>
    <mergeCell ref="F9:H9"/>
    <mergeCell ref="F8:H8"/>
    <mergeCell ref="B10:E10"/>
    <mergeCell ref="F6:H6"/>
    <mergeCell ref="B7:E7"/>
  </mergeCells>
  <phoneticPr fontId="3"/>
  <printOptions horizontalCentered="1"/>
  <pageMargins left="0.78740157480314965" right="0.78740157480314965" top="0.59055118110236227" bottom="0.39370078740157483" header="0.51181102362204722" footer="0.51181102362204722"/>
  <pageSetup paperSize="9" orientation="portrait" cellComments="asDisplayed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0070C0"/>
  </sheetPr>
  <dimension ref="A1:S40"/>
  <sheetViews>
    <sheetView showGridLines="0" view="pageBreakPreview" topLeftCell="A21" zoomScale="80" zoomScaleNormal="100" zoomScaleSheetLayoutView="80" workbookViewId="0">
      <selection activeCell="A37" sqref="A37:O37"/>
    </sheetView>
  </sheetViews>
  <sheetFormatPr defaultRowHeight="13.5"/>
  <cols>
    <col min="1" max="1" width="4.875" style="4" customWidth="1"/>
    <col min="2" max="10" width="5.625" style="4" customWidth="1"/>
    <col min="11" max="11" width="8.125" style="4" customWidth="1"/>
    <col min="12" max="12" width="5.625" style="4" customWidth="1"/>
    <col min="13" max="13" width="6.75" style="4" customWidth="1"/>
    <col min="14" max="14" width="5.625" style="4" customWidth="1"/>
    <col min="15" max="15" width="3.5" style="4" customWidth="1"/>
    <col min="16" max="16" width="1.25" style="4" customWidth="1"/>
    <col min="17" max="17" width="5.625" style="4" customWidth="1"/>
    <col min="18" max="18" width="3.625" customWidth="1"/>
    <col min="19" max="19" width="4.625" customWidth="1"/>
  </cols>
  <sheetData>
    <row r="1" spans="1:18" ht="21.75" customHeight="1">
      <c r="A1" s="131" t="s">
        <v>103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8" s="6" customFormat="1" ht="26.25" customHeight="1">
      <c r="A2" s="5"/>
      <c r="B2" s="4"/>
      <c r="C2" s="4"/>
      <c r="D2" s="4"/>
      <c r="E2" s="4"/>
      <c r="F2" s="4"/>
      <c r="G2" s="52" t="s">
        <v>69</v>
      </c>
      <c r="H2" s="53"/>
      <c r="I2" s="53"/>
      <c r="J2" s="53"/>
      <c r="K2" s="53"/>
      <c r="L2" s="54"/>
      <c r="M2" s="4"/>
      <c r="O2" s="47" t="s">
        <v>70</v>
      </c>
      <c r="P2" s="4"/>
      <c r="Q2" s="4"/>
    </row>
    <row r="3" spans="1:18" s="6" customFormat="1" ht="23.1" customHeight="1">
      <c r="A3" s="7">
        <v>1</v>
      </c>
      <c r="B3" s="55" t="s">
        <v>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4"/>
      <c r="Q3" s="4"/>
    </row>
    <row r="4" spans="1:18" s="6" customFormat="1" ht="24.95" customHeight="1">
      <c r="A4" s="7"/>
      <c r="B4" s="4" t="s">
        <v>71</v>
      </c>
      <c r="C4" s="51"/>
      <c r="D4" s="51"/>
      <c r="E4" s="4" t="s">
        <v>72</v>
      </c>
      <c r="F4" s="4"/>
      <c r="G4" s="51"/>
      <c r="H4" s="51"/>
      <c r="I4" s="4" t="s">
        <v>73</v>
      </c>
      <c r="J4" s="4"/>
      <c r="K4" s="51"/>
      <c r="L4" s="51"/>
      <c r="M4" s="4" t="s">
        <v>74</v>
      </c>
      <c r="N4" s="4"/>
      <c r="O4" s="4"/>
      <c r="P4" s="4"/>
      <c r="Q4" s="4"/>
    </row>
    <row r="5" spans="1:18" s="6" customFormat="1" ht="11.25" customHeight="1">
      <c r="A5" s="7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4"/>
      <c r="Q5" s="4"/>
    </row>
    <row r="6" spans="1:18" s="6" customFormat="1" ht="23.1" customHeight="1">
      <c r="A6" s="7">
        <v>2</v>
      </c>
      <c r="B6" s="55" t="s">
        <v>1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4"/>
      <c r="Q6" s="4"/>
    </row>
    <row r="7" spans="1:18" s="6" customFormat="1" ht="39.75" customHeight="1">
      <c r="A7" s="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4"/>
      <c r="Q7" s="4"/>
    </row>
    <row r="8" spans="1:18" s="6" customFormat="1" ht="10.5" customHeight="1">
      <c r="A8" s="7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4"/>
      <c r="Q8" s="4"/>
    </row>
    <row r="9" spans="1:18" s="9" customFormat="1" ht="23.1" customHeight="1">
      <c r="A9" s="7">
        <v>3</v>
      </c>
      <c r="B9" s="55" t="s">
        <v>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4"/>
      <c r="Q9" s="4"/>
      <c r="R9" s="1"/>
    </row>
    <row r="10" spans="1:18" s="9" customFormat="1" ht="24.95" customHeight="1">
      <c r="A10" s="7"/>
      <c r="C10" s="47" t="s">
        <v>77</v>
      </c>
      <c r="D10" s="51"/>
      <c r="E10" s="51"/>
      <c r="F10" s="51"/>
      <c r="G10" s="51"/>
      <c r="H10" s="51"/>
      <c r="J10" s="47" t="s">
        <v>78</v>
      </c>
      <c r="K10" s="51"/>
      <c r="L10" s="51"/>
      <c r="M10" s="51"/>
      <c r="N10" s="51"/>
      <c r="O10" s="4"/>
      <c r="P10" s="4"/>
      <c r="Q10" s="4"/>
      <c r="R10" s="1"/>
    </row>
    <row r="11" spans="1:18" s="9" customFormat="1" ht="24.95" customHeight="1">
      <c r="A11" s="7"/>
      <c r="B11" s="14"/>
      <c r="C11" s="47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4"/>
      <c r="Q11" s="4"/>
      <c r="R11" s="1"/>
    </row>
    <row r="12" spans="1:18" s="10" customFormat="1" ht="12.95" customHeight="1">
      <c r="A12" s="8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4"/>
      <c r="Q12" s="4"/>
    </row>
    <row r="13" spans="1:18" s="10" customFormat="1" ht="23.1" customHeight="1">
      <c r="A13" s="7">
        <v>4</v>
      </c>
      <c r="B13" s="4" t="s">
        <v>3</v>
      </c>
      <c r="P13" s="4"/>
      <c r="Q13" s="4"/>
    </row>
    <row r="14" spans="1:18" s="10" customFormat="1" ht="11.25" customHeight="1">
      <c r="A14" s="7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8" s="10" customFormat="1" ht="20.100000000000001" customHeight="1">
      <c r="A15" s="133" t="s">
        <v>4</v>
      </c>
      <c r="B15" s="134"/>
      <c r="C15" s="136" t="s">
        <v>8</v>
      </c>
      <c r="D15" s="137"/>
      <c r="E15" s="137"/>
      <c r="F15" s="138" t="s">
        <v>79</v>
      </c>
      <c r="G15" s="138" t="s">
        <v>5</v>
      </c>
      <c r="H15" s="134"/>
      <c r="I15" s="138" t="s">
        <v>6</v>
      </c>
      <c r="J15" s="134"/>
      <c r="K15" s="134"/>
      <c r="L15" s="138" t="s">
        <v>9</v>
      </c>
      <c r="M15" s="138"/>
      <c r="N15" s="138" t="s">
        <v>7</v>
      </c>
      <c r="O15" s="139"/>
      <c r="P15" s="4"/>
      <c r="Q15" s="4"/>
    </row>
    <row r="16" spans="1:18" s="10" customFormat="1" ht="20.100000000000001" customHeight="1">
      <c r="A16" s="135"/>
      <c r="B16" s="134"/>
      <c r="C16" s="137"/>
      <c r="D16" s="137"/>
      <c r="E16" s="137"/>
      <c r="F16" s="138"/>
      <c r="G16" s="134"/>
      <c r="H16" s="134"/>
      <c r="I16" s="134"/>
      <c r="J16" s="134"/>
      <c r="K16" s="134"/>
      <c r="L16" s="138"/>
      <c r="M16" s="138"/>
      <c r="N16" s="138"/>
      <c r="O16" s="139"/>
      <c r="P16" s="4"/>
      <c r="Q16" s="4"/>
    </row>
    <row r="17" spans="1:19" s="10" customFormat="1" ht="21.95" customHeight="1">
      <c r="A17" s="66"/>
      <c r="B17" s="59"/>
      <c r="C17" s="56"/>
      <c r="D17" s="57"/>
      <c r="E17" s="57"/>
      <c r="F17" s="58"/>
      <c r="G17" s="58"/>
      <c r="H17" s="59"/>
      <c r="I17" s="68"/>
      <c r="J17" s="82"/>
      <c r="K17" s="69"/>
      <c r="L17" s="80"/>
      <c r="M17" s="80"/>
      <c r="N17" s="58"/>
      <c r="O17" s="81"/>
      <c r="P17" s="4"/>
      <c r="Q17" s="4"/>
      <c r="R17" t="s">
        <v>81</v>
      </c>
    </row>
    <row r="18" spans="1:19" s="10" customFormat="1" ht="21.95" customHeight="1">
      <c r="A18" s="67"/>
      <c r="B18" s="59"/>
      <c r="C18" s="57"/>
      <c r="D18" s="57"/>
      <c r="E18" s="57"/>
      <c r="F18" s="58"/>
      <c r="G18" s="59"/>
      <c r="H18" s="59"/>
      <c r="I18" s="70"/>
      <c r="J18" s="83"/>
      <c r="K18" s="71"/>
      <c r="L18" s="80"/>
      <c r="M18" s="80"/>
      <c r="N18" s="58"/>
      <c r="O18" s="81"/>
      <c r="P18" s="4"/>
      <c r="Q18" s="4"/>
      <c r="S18" t="s">
        <v>82</v>
      </c>
    </row>
    <row r="19" spans="1:19" s="10" customFormat="1" ht="21.95" customHeight="1">
      <c r="A19" s="66"/>
      <c r="B19" s="59"/>
      <c r="C19" s="56"/>
      <c r="D19" s="57"/>
      <c r="E19" s="57"/>
      <c r="F19" s="58"/>
      <c r="G19" s="68"/>
      <c r="H19" s="69"/>
      <c r="I19" s="68"/>
      <c r="J19" s="82"/>
      <c r="K19" s="69"/>
      <c r="L19" s="58"/>
      <c r="M19" s="58"/>
      <c r="N19" s="58"/>
      <c r="O19" s="81"/>
      <c r="P19" s="4"/>
      <c r="Q19" s="4"/>
      <c r="S19" t="s">
        <v>83</v>
      </c>
    </row>
    <row r="20" spans="1:19" s="10" customFormat="1" ht="21.95" customHeight="1">
      <c r="A20" s="67"/>
      <c r="B20" s="59"/>
      <c r="C20" s="57"/>
      <c r="D20" s="57"/>
      <c r="E20" s="57"/>
      <c r="F20" s="58"/>
      <c r="G20" s="70"/>
      <c r="H20" s="71"/>
      <c r="I20" s="70"/>
      <c r="J20" s="83"/>
      <c r="K20" s="71"/>
      <c r="L20" s="58"/>
      <c r="M20" s="58"/>
      <c r="N20" s="58"/>
      <c r="O20" s="81"/>
      <c r="P20" s="4"/>
      <c r="Q20" s="4"/>
      <c r="S20" t="s">
        <v>84</v>
      </c>
    </row>
    <row r="21" spans="1:19" s="10" customFormat="1" ht="21.95" customHeight="1">
      <c r="A21" s="72"/>
      <c r="B21" s="73"/>
      <c r="C21" s="56"/>
      <c r="D21" s="57"/>
      <c r="E21" s="57"/>
      <c r="F21" s="58"/>
      <c r="G21" s="58"/>
      <c r="H21" s="59"/>
      <c r="I21" s="80"/>
      <c r="J21" s="91"/>
      <c r="K21" s="91"/>
      <c r="L21" s="80"/>
      <c r="M21" s="80"/>
      <c r="N21" s="58"/>
      <c r="O21" s="81"/>
      <c r="P21" s="4"/>
      <c r="Q21" s="4"/>
      <c r="S21" t="s">
        <v>85</v>
      </c>
    </row>
    <row r="22" spans="1:19" s="10" customFormat="1" ht="21.95" customHeight="1">
      <c r="A22" s="74"/>
      <c r="B22" s="75"/>
      <c r="C22" s="57"/>
      <c r="D22" s="57"/>
      <c r="E22" s="57"/>
      <c r="F22" s="58"/>
      <c r="G22" s="59"/>
      <c r="H22" s="59"/>
      <c r="I22" s="91"/>
      <c r="J22" s="91"/>
      <c r="K22" s="91"/>
      <c r="L22" s="80"/>
      <c r="M22" s="80"/>
      <c r="N22" s="58"/>
      <c r="O22" s="81"/>
      <c r="P22" s="4"/>
      <c r="Q22" s="4"/>
      <c r="S22" t="s">
        <v>86</v>
      </c>
    </row>
    <row r="23" spans="1:19" s="10" customFormat="1" ht="21.95" customHeight="1">
      <c r="A23" s="72"/>
      <c r="B23" s="73"/>
      <c r="C23" s="56"/>
      <c r="D23" s="57"/>
      <c r="E23" s="57"/>
      <c r="F23" s="58"/>
      <c r="G23" s="58"/>
      <c r="H23" s="59"/>
      <c r="I23" s="80"/>
      <c r="J23" s="91"/>
      <c r="K23" s="91"/>
      <c r="L23" s="80"/>
      <c r="M23" s="80"/>
      <c r="N23" s="58"/>
      <c r="O23" s="81"/>
      <c r="P23" s="4"/>
      <c r="Q23" s="4"/>
      <c r="S23" t="s">
        <v>87</v>
      </c>
    </row>
    <row r="24" spans="1:19" s="10" customFormat="1" ht="21.95" customHeight="1">
      <c r="A24" s="74"/>
      <c r="B24" s="75"/>
      <c r="C24" s="57"/>
      <c r="D24" s="57"/>
      <c r="E24" s="57"/>
      <c r="F24" s="58"/>
      <c r="G24" s="59"/>
      <c r="H24" s="59"/>
      <c r="I24" s="91"/>
      <c r="J24" s="91"/>
      <c r="K24" s="91"/>
      <c r="L24" s="80"/>
      <c r="M24" s="80"/>
      <c r="N24" s="58"/>
      <c r="O24" s="81"/>
      <c r="P24" s="4"/>
      <c r="Q24" s="4"/>
      <c r="S24" t="s">
        <v>88</v>
      </c>
    </row>
    <row r="25" spans="1:19" s="10" customFormat="1" ht="21.95" customHeight="1">
      <c r="A25" s="72"/>
      <c r="B25" s="73"/>
      <c r="C25" s="56"/>
      <c r="D25" s="57"/>
      <c r="E25" s="57"/>
      <c r="F25" s="58"/>
      <c r="G25" s="58"/>
      <c r="H25" s="59"/>
      <c r="I25" s="80"/>
      <c r="J25" s="91"/>
      <c r="K25" s="91"/>
      <c r="L25" s="80"/>
      <c r="M25" s="80"/>
      <c r="N25" s="58"/>
      <c r="O25" s="81"/>
      <c r="P25" s="4"/>
      <c r="Q25" s="4"/>
      <c r="S25" t="s">
        <v>89</v>
      </c>
    </row>
    <row r="26" spans="1:19" s="10" customFormat="1" ht="21.95" customHeight="1">
      <c r="A26" s="74"/>
      <c r="B26" s="75"/>
      <c r="C26" s="57"/>
      <c r="D26" s="57"/>
      <c r="E26" s="57"/>
      <c r="F26" s="58"/>
      <c r="G26" s="59"/>
      <c r="H26" s="59"/>
      <c r="I26" s="91"/>
      <c r="J26" s="91"/>
      <c r="K26" s="91"/>
      <c r="L26" s="80"/>
      <c r="M26" s="80"/>
      <c r="N26" s="58"/>
      <c r="O26" s="81"/>
      <c r="P26" s="4"/>
      <c r="Q26" s="4"/>
      <c r="S26" t="s">
        <v>90</v>
      </c>
    </row>
    <row r="27" spans="1:19" s="10" customFormat="1" ht="21.95" customHeight="1">
      <c r="A27" s="72"/>
      <c r="B27" s="73"/>
      <c r="C27" s="56"/>
      <c r="D27" s="57"/>
      <c r="E27" s="57"/>
      <c r="F27" s="58"/>
      <c r="G27" s="58"/>
      <c r="H27" s="59"/>
      <c r="I27" s="80"/>
      <c r="J27" s="91"/>
      <c r="K27" s="91"/>
      <c r="L27" s="80"/>
      <c r="M27" s="80"/>
      <c r="N27" s="58"/>
      <c r="O27" s="81"/>
      <c r="P27" s="4"/>
      <c r="Q27" s="4"/>
      <c r="S27" t="s">
        <v>91</v>
      </c>
    </row>
    <row r="28" spans="1:19" s="10" customFormat="1" ht="21.95" customHeight="1">
      <c r="A28" s="74"/>
      <c r="B28" s="75"/>
      <c r="C28" s="57"/>
      <c r="D28" s="57"/>
      <c r="E28" s="57"/>
      <c r="F28" s="58"/>
      <c r="G28" s="59"/>
      <c r="H28" s="59"/>
      <c r="I28" s="91"/>
      <c r="J28" s="91"/>
      <c r="K28" s="91"/>
      <c r="L28" s="80"/>
      <c r="M28" s="80"/>
      <c r="N28" s="58"/>
      <c r="O28" s="81"/>
      <c r="P28" s="4"/>
      <c r="Q28" s="4"/>
    </row>
    <row r="29" spans="1:19" s="10" customFormat="1" ht="21.95" customHeight="1">
      <c r="A29" s="101"/>
      <c r="B29" s="102"/>
      <c r="C29" s="56"/>
      <c r="D29" s="57"/>
      <c r="E29" s="57"/>
      <c r="F29" s="58"/>
      <c r="G29" s="58"/>
      <c r="H29" s="59"/>
      <c r="I29" s="87"/>
      <c r="J29" s="92"/>
      <c r="K29" s="93"/>
      <c r="L29" s="58"/>
      <c r="M29" s="58"/>
      <c r="N29" s="58"/>
      <c r="O29" s="81"/>
      <c r="P29" s="4"/>
      <c r="Q29" s="4"/>
    </row>
    <row r="30" spans="1:19" s="10" customFormat="1" ht="21.95" customHeight="1">
      <c r="A30" s="103"/>
      <c r="B30" s="104"/>
      <c r="C30" s="57"/>
      <c r="D30" s="57"/>
      <c r="E30" s="57"/>
      <c r="F30" s="58"/>
      <c r="G30" s="59"/>
      <c r="H30" s="59"/>
      <c r="I30" s="94"/>
      <c r="J30" s="95"/>
      <c r="K30" s="96"/>
      <c r="L30" s="58"/>
      <c r="M30" s="58"/>
      <c r="N30" s="58"/>
      <c r="O30" s="81"/>
      <c r="P30" s="4"/>
      <c r="Q30" s="4"/>
    </row>
    <row r="31" spans="1:19" s="10" customFormat="1" ht="21.95" customHeight="1">
      <c r="A31" s="101"/>
      <c r="B31" s="102"/>
      <c r="C31" s="56"/>
      <c r="D31" s="57"/>
      <c r="E31" s="57"/>
      <c r="F31" s="58"/>
      <c r="G31" s="58"/>
      <c r="H31" s="59"/>
      <c r="I31" s="68"/>
      <c r="J31" s="82"/>
      <c r="K31" s="69"/>
      <c r="L31" s="80"/>
      <c r="M31" s="80"/>
      <c r="N31" s="58"/>
      <c r="O31" s="81"/>
      <c r="P31" s="4"/>
      <c r="Q31" s="4"/>
    </row>
    <row r="32" spans="1:19" s="10" customFormat="1" ht="21.95" customHeight="1">
      <c r="A32" s="103"/>
      <c r="B32" s="104"/>
      <c r="C32" s="57"/>
      <c r="D32" s="57"/>
      <c r="E32" s="57"/>
      <c r="F32" s="58"/>
      <c r="G32" s="59"/>
      <c r="H32" s="59"/>
      <c r="I32" s="70"/>
      <c r="J32" s="83"/>
      <c r="K32" s="71"/>
      <c r="L32" s="80"/>
      <c r="M32" s="80"/>
      <c r="N32" s="58"/>
      <c r="O32" s="81"/>
      <c r="P32" s="4"/>
      <c r="Q32" s="4"/>
    </row>
    <row r="33" spans="1:17" s="10" customFormat="1" ht="21.95" customHeight="1">
      <c r="A33" s="72"/>
      <c r="B33" s="73"/>
      <c r="C33" s="56"/>
      <c r="D33" s="57"/>
      <c r="E33" s="57"/>
      <c r="F33" s="58"/>
      <c r="G33" s="58"/>
      <c r="H33" s="59"/>
      <c r="I33" s="68"/>
      <c r="J33" s="82"/>
      <c r="K33" s="69"/>
      <c r="L33" s="80"/>
      <c r="M33" s="80"/>
      <c r="N33" s="97"/>
      <c r="O33" s="98"/>
      <c r="P33" s="4"/>
      <c r="Q33" s="4"/>
    </row>
    <row r="34" spans="1:17" s="10" customFormat="1" ht="21.95" customHeight="1">
      <c r="A34" s="74"/>
      <c r="B34" s="75"/>
      <c r="C34" s="57"/>
      <c r="D34" s="57"/>
      <c r="E34" s="57"/>
      <c r="F34" s="58"/>
      <c r="G34" s="59"/>
      <c r="H34" s="59"/>
      <c r="I34" s="70"/>
      <c r="J34" s="83"/>
      <c r="K34" s="71"/>
      <c r="L34" s="80"/>
      <c r="M34" s="80"/>
      <c r="N34" s="97"/>
      <c r="O34" s="98"/>
      <c r="P34" s="4"/>
      <c r="Q34" s="4"/>
    </row>
    <row r="35" spans="1:17" s="10" customFormat="1" ht="21.95" customHeight="1">
      <c r="A35" s="66"/>
      <c r="B35" s="59"/>
      <c r="C35" s="56"/>
      <c r="D35" s="57"/>
      <c r="E35" s="57"/>
      <c r="F35" s="58"/>
      <c r="G35" s="68"/>
      <c r="H35" s="69"/>
      <c r="I35" s="68"/>
      <c r="J35" s="82"/>
      <c r="K35" s="69"/>
      <c r="L35" s="58"/>
      <c r="M35" s="58"/>
      <c r="N35" s="97"/>
      <c r="O35" s="98"/>
      <c r="P35" s="4"/>
      <c r="Q35" s="4"/>
    </row>
    <row r="36" spans="1:17" s="10" customFormat="1" ht="21.95" customHeight="1">
      <c r="A36" s="67"/>
      <c r="B36" s="59"/>
      <c r="C36" s="57"/>
      <c r="D36" s="57"/>
      <c r="E36" s="57"/>
      <c r="F36" s="58"/>
      <c r="G36" s="70"/>
      <c r="H36" s="71"/>
      <c r="I36" s="70"/>
      <c r="J36" s="83"/>
      <c r="K36" s="71"/>
      <c r="L36" s="58"/>
      <c r="M36" s="58"/>
      <c r="N36" s="97"/>
      <c r="O36" s="98"/>
      <c r="P36" s="4"/>
      <c r="Q36" s="4"/>
    </row>
    <row r="37" spans="1:17" s="10" customFormat="1" ht="20.100000000000001" customHeight="1">
      <c r="A37" s="100" t="s">
        <v>104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4"/>
      <c r="Q37" s="4"/>
    </row>
    <row r="38" spans="1:17" s="10" customForma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s="10" customForma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s="10" customForma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</sheetData>
  <mergeCells count="91">
    <mergeCell ref="B12:O12"/>
    <mergeCell ref="F15:F16"/>
    <mergeCell ref="G15:H16"/>
    <mergeCell ref="I15:K16"/>
    <mergeCell ref="I19:K20"/>
    <mergeCell ref="N17:O18"/>
    <mergeCell ref="L15:M16"/>
    <mergeCell ref="N15:O16"/>
    <mergeCell ref="G19:H20"/>
    <mergeCell ref="L19:M20"/>
    <mergeCell ref="N19:O20"/>
    <mergeCell ref="A37:O37"/>
    <mergeCell ref="A15:B16"/>
    <mergeCell ref="C15:E16"/>
    <mergeCell ref="A19:B20"/>
    <mergeCell ref="C19:E20"/>
    <mergeCell ref="A21:B22"/>
    <mergeCell ref="C21:E22"/>
    <mergeCell ref="L17:M18"/>
    <mergeCell ref="A17:B18"/>
    <mergeCell ref="C17:E18"/>
    <mergeCell ref="F17:F18"/>
    <mergeCell ref="G17:H18"/>
    <mergeCell ref="I17:K18"/>
    <mergeCell ref="N23:O24"/>
    <mergeCell ref="F23:F24"/>
    <mergeCell ref="I23:K24"/>
    <mergeCell ref="L23:M24"/>
    <mergeCell ref="L21:M22"/>
    <mergeCell ref="G21:H22"/>
    <mergeCell ref="N21:O22"/>
    <mergeCell ref="F21:F22"/>
    <mergeCell ref="I21:K22"/>
    <mergeCell ref="N33:O34"/>
    <mergeCell ref="C33:E34"/>
    <mergeCell ref="C23:E24"/>
    <mergeCell ref="G23:H24"/>
    <mergeCell ref="L29:M30"/>
    <mergeCell ref="N29:O30"/>
    <mergeCell ref="I25:K26"/>
    <mergeCell ref="F25:F26"/>
    <mergeCell ref="G25:H26"/>
    <mergeCell ref="G33:H34"/>
    <mergeCell ref="G27:H28"/>
    <mergeCell ref="G31:H32"/>
    <mergeCell ref="I29:K30"/>
    <mergeCell ref="L25:M26"/>
    <mergeCell ref="N25:O26"/>
    <mergeCell ref="G29:H30"/>
    <mergeCell ref="N35:O36"/>
    <mergeCell ref="F27:F28"/>
    <mergeCell ref="A35:B36"/>
    <mergeCell ref="C35:E36"/>
    <mergeCell ref="F35:F36"/>
    <mergeCell ref="C31:E32"/>
    <mergeCell ref="F31:F32"/>
    <mergeCell ref="I35:K36"/>
    <mergeCell ref="L35:M36"/>
    <mergeCell ref="F33:F34"/>
    <mergeCell ref="C27:E28"/>
    <mergeCell ref="G35:H36"/>
    <mergeCell ref="I31:K32"/>
    <mergeCell ref="L31:M32"/>
    <mergeCell ref="N31:O32"/>
    <mergeCell ref="I33:K34"/>
    <mergeCell ref="B6:O6"/>
    <mergeCell ref="F19:F20"/>
    <mergeCell ref="A33:B34"/>
    <mergeCell ref="A31:B32"/>
    <mergeCell ref="A1:O1"/>
    <mergeCell ref="I27:K28"/>
    <mergeCell ref="L27:M28"/>
    <mergeCell ref="N27:O28"/>
    <mergeCell ref="A27:B28"/>
    <mergeCell ref="A25:B26"/>
    <mergeCell ref="C25:E26"/>
    <mergeCell ref="A23:B24"/>
    <mergeCell ref="A29:B30"/>
    <mergeCell ref="C29:E30"/>
    <mergeCell ref="F29:F30"/>
    <mergeCell ref="L33:M34"/>
    <mergeCell ref="G2:L2"/>
    <mergeCell ref="B3:O3"/>
    <mergeCell ref="C4:D4"/>
    <mergeCell ref="G4:H4"/>
    <mergeCell ref="K4:L4"/>
    <mergeCell ref="B7:O7"/>
    <mergeCell ref="B8:O8"/>
    <mergeCell ref="B9:O9"/>
    <mergeCell ref="D10:H10"/>
    <mergeCell ref="K10:N10"/>
  </mergeCells>
  <phoneticPr fontId="3"/>
  <printOptions horizontalCentered="1"/>
  <pageMargins left="0.78740157480314965" right="0.78740157480314965" top="0.59055118110236227" bottom="0.59055118110236227" header="0.19685039370078741" footer="0.51181102362204722"/>
  <pageSetup paperSize="9" orientation="portrait" cellComments="asDisplayed" r:id="rId1"/>
  <headerFooter scaleWithDoc="0"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002060"/>
  </sheetPr>
  <dimension ref="A1:D25"/>
  <sheetViews>
    <sheetView workbookViewId="0">
      <selection activeCell="CY17" sqref="CY17"/>
    </sheetView>
  </sheetViews>
  <sheetFormatPr defaultRowHeight="13.5"/>
  <cols>
    <col min="1" max="1" width="4.125" style="27" customWidth="1"/>
    <col min="2" max="2" width="29.375" style="27" customWidth="1"/>
    <col min="3" max="3" width="14.75" style="27" customWidth="1"/>
    <col min="4" max="4" width="32" style="27" customWidth="1"/>
  </cols>
  <sheetData>
    <row r="1" spans="1:4" ht="27.75" customHeight="1">
      <c r="A1" s="28"/>
      <c r="B1" s="48"/>
      <c r="C1" s="140" t="s">
        <v>68</v>
      </c>
      <c r="D1" s="140"/>
    </row>
    <row r="2" spans="1:4" ht="31.5" customHeight="1">
      <c r="A2" s="141" t="s">
        <v>30</v>
      </c>
      <c r="B2" s="142"/>
      <c r="C2" s="29"/>
      <c r="D2" s="30" t="s">
        <v>31</v>
      </c>
    </row>
    <row r="3" spans="1:4" ht="31.5" customHeight="1">
      <c r="A3" s="143" t="s">
        <v>32</v>
      </c>
      <c r="B3" s="144"/>
      <c r="C3" s="21"/>
      <c r="D3" s="21"/>
    </row>
    <row r="4" spans="1:4" ht="20.100000000000001" customHeight="1">
      <c r="A4" s="145" t="s">
        <v>29</v>
      </c>
      <c r="B4" s="147" t="s">
        <v>27</v>
      </c>
      <c r="C4" s="149" t="s">
        <v>33</v>
      </c>
      <c r="D4" s="147" t="s">
        <v>28</v>
      </c>
    </row>
    <row r="5" spans="1:4" ht="20.100000000000001" customHeight="1">
      <c r="A5" s="146"/>
      <c r="B5" s="148"/>
      <c r="C5" s="128"/>
      <c r="D5" s="148"/>
    </row>
    <row r="6" spans="1:4" ht="30" customHeight="1">
      <c r="A6" s="22">
        <v>1</v>
      </c>
      <c r="B6" s="23"/>
      <c r="C6" s="24"/>
      <c r="D6" s="25"/>
    </row>
    <row r="7" spans="1:4" ht="30" customHeight="1">
      <c r="A7" s="22">
        <v>2</v>
      </c>
      <c r="B7" s="23"/>
      <c r="C7" s="24"/>
      <c r="D7" s="25"/>
    </row>
    <row r="8" spans="1:4" ht="30" customHeight="1">
      <c r="A8" s="22">
        <v>3</v>
      </c>
      <c r="B8" s="23"/>
      <c r="C8" s="24"/>
      <c r="D8" s="25"/>
    </row>
    <row r="9" spans="1:4" ht="30" customHeight="1">
      <c r="A9" s="22">
        <v>4</v>
      </c>
      <c r="B9" s="23"/>
      <c r="C9" s="24"/>
      <c r="D9" s="25"/>
    </row>
    <row r="10" spans="1:4" ht="30" customHeight="1">
      <c r="A10" s="22">
        <v>5</v>
      </c>
      <c r="B10" s="23"/>
      <c r="C10" s="24"/>
      <c r="D10" s="25"/>
    </row>
    <row r="11" spans="1:4" ht="30" customHeight="1">
      <c r="A11" s="22">
        <v>6</v>
      </c>
      <c r="B11" s="23"/>
      <c r="C11" s="24"/>
      <c r="D11" s="26"/>
    </row>
    <row r="12" spans="1:4" ht="30" customHeight="1">
      <c r="A12" s="22">
        <v>7</v>
      </c>
      <c r="B12" s="23"/>
      <c r="C12" s="24"/>
      <c r="D12" s="25"/>
    </row>
    <row r="13" spans="1:4" ht="30" customHeight="1">
      <c r="A13" s="22">
        <v>8</v>
      </c>
      <c r="B13" s="23"/>
      <c r="C13" s="24"/>
      <c r="D13" s="25"/>
    </row>
    <row r="14" spans="1:4" ht="30" customHeight="1">
      <c r="A14" s="22">
        <v>9</v>
      </c>
      <c r="B14" s="23"/>
      <c r="C14" s="24"/>
      <c r="D14" s="25"/>
    </row>
    <row r="15" spans="1:4" ht="30" customHeight="1">
      <c r="A15" s="22">
        <v>10</v>
      </c>
      <c r="B15" s="23"/>
      <c r="C15" s="24"/>
      <c r="D15" s="25"/>
    </row>
    <row r="16" spans="1:4" ht="30" customHeight="1">
      <c r="A16" s="22">
        <v>11</v>
      </c>
      <c r="B16" s="23"/>
      <c r="C16" s="24"/>
      <c r="D16" s="25"/>
    </row>
    <row r="17" spans="1:4" ht="30" customHeight="1">
      <c r="A17" s="22">
        <v>12</v>
      </c>
      <c r="B17" s="23"/>
      <c r="C17" s="24"/>
      <c r="D17" s="25"/>
    </row>
    <row r="18" spans="1:4" ht="30" customHeight="1">
      <c r="A18" s="22">
        <v>13</v>
      </c>
      <c r="B18" s="23"/>
      <c r="C18" s="24"/>
      <c r="D18" s="25"/>
    </row>
    <row r="19" spans="1:4" ht="30" customHeight="1">
      <c r="A19" s="22">
        <v>14</v>
      </c>
      <c r="B19" s="23"/>
      <c r="C19" s="24"/>
      <c r="D19" s="25"/>
    </row>
    <row r="20" spans="1:4" ht="30" customHeight="1">
      <c r="A20" s="22">
        <v>15</v>
      </c>
      <c r="B20" s="23"/>
      <c r="C20" s="24"/>
      <c r="D20" s="25"/>
    </row>
    <row r="21" spans="1:4" ht="30" customHeight="1">
      <c r="A21" s="22">
        <v>16</v>
      </c>
      <c r="B21" s="23"/>
      <c r="C21" s="24"/>
      <c r="D21" s="25"/>
    </row>
    <row r="22" spans="1:4" ht="30" customHeight="1">
      <c r="A22" s="22">
        <v>17</v>
      </c>
      <c r="B22" s="23"/>
      <c r="C22" s="24"/>
      <c r="D22" s="25"/>
    </row>
    <row r="23" spans="1:4" ht="30" customHeight="1">
      <c r="A23" s="22">
        <v>18</v>
      </c>
      <c r="B23" s="23"/>
      <c r="C23" s="24"/>
      <c r="D23" s="25"/>
    </row>
    <row r="24" spans="1:4" ht="30" customHeight="1">
      <c r="A24" s="22">
        <v>19</v>
      </c>
      <c r="B24" s="23"/>
      <c r="C24" s="24"/>
      <c r="D24" s="25"/>
    </row>
    <row r="25" spans="1:4" ht="30" customHeight="1">
      <c r="A25" s="22">
        <v>20</v>
      </c>
      <c r="B25" s="23"/>
      <c r="C25" s="24"/>
      <c r="D25" s="25"/>
    </row>
  </sheetData>
  <mergeCells count="7">
    <mergeCell ref="C1:D1"/>
    <mergeCell ref="A2:B2"/>
    <mergeCell ref="A3:B3"/>
    <mergeCell ref="A4:A5"/>
    <mergeCell ref="B4:B5"/>
    <mergeCell ref="C4:C5"/>
    <mergeCell ref="D4:D5"/>
  </mergeCells>
  <phoneticPr fontId="3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7030A0"/>
  </sheetPr>
  <dimension ref="A1:G46"/>
  <sheetViews>
    <sheetView showGridLines="0" showRowColHeaders="0" view="pageBreakPreview" zoomScale="142" zoomScaleNormal="100" zoomScaleSheetLayoutView="142" workbookViewId="0">
      <selection activeCell="CY17" sqref="CY17"/>
    </sheetView>
  </sheetViews>
  <sheetFormatPr defaultRowHeight="15.75" customHeight="1"/>
  <cols>
    <col min="1" max="1" width="7.25" style="5" customWidth="1"/>
    <col min="2" max="2" width="4.75" style="5" customWidth="1"/>
    <col min="3" max="3" width="7.625" style="5" customWidth="1"/>
    <col min="4" max="4" width="14" style="5" customWidth="1"/>
    <col min="5" max="5" width="9.625" style="5" customWidth="1"/>
    <col min="6" max="6" width="10" style="5" customWidth="1"/>
    <col min="7" max="7" width="32.5" style="5" bestFit="1" customWidth="1"/>
    <col min="8" max="8" width="2.25" customWidth="1"/>
  </cols>
  <sheetData>
    <row r="1" spans="1:7" ht="28.5" customHeight="1">
      <c r="A1" s="170" t="s">
        <v>67</v>
      </c>
      <c r="B1" s="171"/>
      <c r="C1" s="171"/>
      <c r="D1" s="171"/>
      <c r="E1" s="171"/>
      <c r="F1" s="171"/>
      <c r="G1" s="171"/>
    </row>
    <row r="2" spans="1:7" ht="26.25" customHeight="1">
      <c r="A2" s="163" t="s">
        <v>17</v>
      </c>
      <c r="B2" s="164"/>
      <c r="C2" s="164"/>
      <c r="D2" s="16" t="s">
        <v>12</v>
      </c>
      <c r="E2" s="161" t="s">
        <v>18</v>
      </c>
      <c r="F2" s="161"/>
      <c r="G2" s="162"/>
    </row>
    <row r="3" spans="1:7" ht="26.25" customHeight="1">
      <c r="A3" s="165" t="s">
        <v>13</v>
      </c>
      <c r="B3" s="166"/>
      <c r="C3" s="166" t="s">
        <v>14</v>
      </c>
      <c r="D3" s="166"/>
      <c r="E3" s="166"/>
      <c r="F3" s="15" t="s">
        <v>15</v>
      </c>
      <c r="G3" s="19"/>
    </row>
    <row r="4" spans="1:7" ht="26.25" customHeight="1">
      <c r="A4" s="173" t="s">
        <v>16</v>
      </c>
      <c r="B4" s="174"/>
      <c r="C4" s="150"/>
      <c r="D4" s="151"/>
      <c r="E4" s="169"/>
      <c r="F4" s="18" t="s">
        <v>5</v>
      </c>
      <c r="G4" s="20"/>
    </row>
    <row r="5" spans="1:7" ht="15.75" customHeight="1">
      <c r="A5" s="167" t="s">
        <v>20</v>
      </c>
      <c r="B5" s="150"/>
      <c r="C5" s="151"/>
      <c r="D5" s="151"/>
      <c r="E5" s="151"/>
      <c r="F5" s="151"/>
      <c r="G5" s="152"/>
    </row>
    <row r="6" spans="1:7" ht="15.75" customHeight="1">
      <c r="A6" s="167"/>
      <c r="B6" s="153"/>
      <c r="C6" s="55"/>
      <c r="D6" s="55"/>
      <c r="E6" s="55"/>
      <c r="F6" s="55"/>
      <c r="G6" s="154"/>
    </row>
    <row r="7" spans="1:7" ht="15.75" customHeight="1">
      <c r="A7" s="167"/>
      <c r="B7" s="153"/>
      <c r="C7" s="55"/>
      <c r="D7" s="55"/>
      <c r="E7" s="55"/>
      <c r="F7" s="55"/>
      <c r="G7" s="154"/>
    </row>
    <row r="8" spans="1:7" ht="15.75" customHeight="1">
      <c r="A8" s="167"/>
      <c r="B8" s="158"/>
      <c r="C8" s="159"/>
      <c r="D8" s="159"/>
      <c r="E8" s="159"/>
      <c r="F8" s="159"/>
      <c r="G8" s="160"/>
    </row>
    <row r="9" spans="1:7" ht="15.75" customHeight="1">
      <c r="A9" s="167" t="s">
        <v>21</v>
      </c>
      <c r="B9" s="150"/>
      <c r="C9" s="151"/>
      <c r="D9" s="151"/>
      <c r="E9" s="151"/>
      <c r="F9" s="151"/>
      <c r="G9" s="152"/>
    </row>
    <row r="10" spans="1:7" ht="15.75" customHeight="1">
      <c r="A10" s="167"/>
      <c r="B10" s="153"/>
      <c r="C10" s="55"/>
      <c r="D10" s="55"/>
      <c r="E10" s="55"/>
      <c r="F10" s="55"/>
      <c r="G10" s="154"/>
    </row>
    <row r="11" spans="1:7" ht="15.75" customHeight="1">
      <c r="A11" s="167"/>
      <c r="B11" s="153"/>
      <c r="C11" s="55"/>
      <c r="D11" s="55"/>
      <c r="E11" s="55"/>
      <c r="F11" s="55"/>
      <c r="G11" s="154"/>
    </row>
    <row r="12" spans="1:7" ht="15.75" customHeight="1">
      <c r="A12" s="172"/>
      <c r="B12" s="158"/>
      <c r="C12" s="159"/>
      <c r="D12" s="159"/>
      <c r="E12" s="159"/>
      <c r="F12" s="159"/>
      <c r="G12" s="160"/>
    </row>
    <row r="13" spans="1:7" ht="15.75" customHeight="1">
      <c r="A13" s="165" t="s">
        <v>19</v>
      </c>
      <c r="B13" s="150"/>
      <c r="C13" s="151"/>
      <c r="D13" s="151"/>
      <c r="E13" s="151"/>
      <c r="F13" s="151"/>
      <c r="G13" s="152"/>
    </row>
    <row r="14" spans="1:7" ht="15.75" customHeight="1">
      <c r="A14" s="165"/>
      <c r="B14" s="153"/>
      <c r="C14" s="55"/>
      <c r="D14" s="55"/>
      <c r="E14" s="55"/>
      <c r="F14" s="55"/>
      <c r="G14" s="154"/>
    </row>
    <row r="15" spans="1:7" ht="15.75" customHeight="1">
      <c r="A15" s="165"/>
      <c r="B15" s="153"/>
      <c r="C15" s="55"/>
      <c r="D15" s="55"/>
      <c r="E15" s="55"/>
      <c r="F15" s="55"/>
      <c r="G15" s="154"/>
    </row>
    <row r="16" spans="1:7" ht="15.75" customHeight="1">
      <c r="A16" s="168"/>
      <c r="B16" s="155"/>
      <c r="C16" s="156"/>
      <c r="D16" s="156"/>
      <c r="E16" s="156"/>
      <c r="F16" s="156"/>
      <c r="G16" s="157"/>
    </row>
    <row r="17" spans="1:7" ht="26.25" customHeight="1">
      <c r="A17" s="163" t="s">
        <v>17</v>
      </c>
      <c r="B17" s="164"/>
      <c r="C17" s="164"/>
      <c r="D17" s="16" t="s">
        <v>12</v>
      </c>
      <c r="E17" s="161" t="s">
        <v>18</v>
      </c>
      <c r="F17" s="161"/>
      <c r="G17" s="162"/>
    </row>
    <row r="18" spans="1:7" ht="26.25" customHeight="1">
      <c r="A18" s="165" t="s">
        <v>13</v>
      </c>
      <c r="B18" s="166"/>
      <c r="C18" s="166" t="s">
        <v>14</v>
      </c>
      <c r="D18" s="166"/>
      <c r="E18" s="166"/>
      <c r="F18" s="15" t="s">
        <v>15</v>
      </c>
      <c r="G18" s="17"/>
    </row>
    <row r="19" spans="1:7" ht="26.25" customHeight="1">
      <c r="A19" s="165" t="s">
        <v>16</v>
      </c>
      <c r="B19" s="166"/>
      <c r="C19" s="166"/>
      <c r="D19" s="166"/>
      <c r="E19" s="166"/>
      <c r="F19" s="15" t="s">
        <v>5</v>
      </c>
      <c r="G19" s="17"/>
    </row>
    <row r="20" spans="1:7" ht="15.75" customHeight="1">
      <c r="A20" s="167" t="s">
        <v>20</v>
      </c>
      <c r="B20" s="150"/>
      <c r="C20" s="151"/>
      <c r="D20" s="151"/>
      <c r="E20" s="151"/>
      <c r="F20" s="151"/>
      <c r="G20" s="152"/>
    </row>
    <row r="21" spans="1:7" ht="15.75" customHeight="1">
      <c r="A21" s="167"/>
      <c r="B21" s="153"/>
      <c r="C21" s="55"/>
      <c r="D21" s="55"/>
      <c r="E21" s="55"/>
      <c r="F21" s="55"/>
      <c r="G21" s="154"/>
    </row>
    <row r="22" spans="1:7" ht="15.75" customHeight="1">
      <c r="A22" s="167"/>
      <c r="B22" s="153"/>
      <c r="C22" s="55"/>
      <c r="D22" s="55"/>
      <c r="E22" s="55"/>
      <c r="F22" s="55"/>
      <c r="G22" s="154"/>
    </row>
    <row r="23" spans="1:7" ht="15.75" customHeight="1">
      <c r="A23" s="167"/>
      <c r="B23" s="158"/>
      <c r="C23" s="159"/>
      <c r="D23" s="159"/>
      <c r="E23" s="159"/>
      <c r="F23" s="159"/>
      <c r="G23" s="160"/>
    </row>
    <row r="24" spans="1:7" ht="15.75" customHeight="1">
      <c r="A24" s="167" t="s">
        <v>21</v>
      </c>
      <c r="B24" s="150"/>
      <c r="C24" s="151"/>
      <c r="D24" s="151"/>
      <c r="E24" s="151"/>
      <c r="F24" s="151"/>
      <c r="G24" s="152"/>
    </row>
    <row r="25" spans="1:7" ht="15.75" customHeight="1">
      <c r="A25" s="167"/>
      <c r="B25" s="153"/>
      <c r="C25" s="55"/>
      <c r="D25" s="55"/>
      <c r="E25" s="55"/>
      <c r="F25" s="55"/>
      <c r="G25" s="154"/>
    </row>
    <row r="26" spans="1:7" ht="15.75" customHeight="1">
      <c r="A26" s="167"/>
      <c r="B26" s="153"/>
      <c r="C26" s="55"/>
      <c r="D26" s="55"/>
      <c r="E26" s="55"/>
      <c r="F26" s="55"/>
      <c r="G26" s="154"/>
    </row>
    <row r="27" spans="1:7" ht="15.75" customHeight="1">
      <c r="A27" s="172"/>
      <c r="B27" s="158"/>
      <c r="C27" s="159"/>
      <c r="D27" s="159"/>
      <c r="E27" s="159"/>
      <c r="F27" s="159"/>
      <c r="G27" s="160"/>
    </row>
    <row r="28" spans="1:7" ht="15.75" customHeight="1">
      <c r="A28" s="165" t="s">
        <v>19</v>
      </c>
      <c r="B28" s="150"/>
      <c r="C28" s="151"/>
      <c r="D28" s="151"/>
      <c r="E28" s="151"/>
      <c r="F28" s="151"/>
      <c r="G28" s="152"/>
    </row>
    <row r="29" spans="1:7" ht="15.75" customHeight="1">
      <c r="A29" s="165"/>
      <c r="B29" s="153"/>
      <c r="C29" s="55"/>
      <c r="D29" s="55"/>
      <c r="E29" s="55"/>
      <c r="F29" s="55"/>
      <c r="G29" s="154"/>
    </row>
    <row r="30" spans="1:7" ht="15.75" customHeight="1">
      <c r="A30" s="165"/>
      <c r="B30" s="153"/>
      <c r="C30" s="55"/>
      <c r="D30" s="55"/>
      <c r="E30" s="55"/>
      <c r="F30" s="55"/>
      <c r="G30" s="154"/>
    </row>
    <row r="31" spans="1:7" ht="15.75" customHeight="1">
      <c r="A31" s="168"/>
      <c r="B31" s="155"/>
      <c r="C31" s="156"/>
      <c r="D31" s="156"/>
      <c r="E31" s="156"/>
      <c r="F31" s="156"/>
      <c r="G31" s="157"/>
    </row>
    <row r="32" spans="1:7" ht="26.25" customHeight="1">
      <c r="A32" s="163" t="s">
        <v>17</v>
      </c>
      <c r="B32" s="164"/>
      <c r="C32" s="164"/>
      <c r="D32" s="16" t="s">
        <v>12</v>
      </c>
      <c r="E32" s="161" t="s">
        <v>18</v>
      </c>
      <c r="F32" s="161"/>
      <c r="G32" s="162"/>
    </row>
    <row r="33" spans="1:7" ht="26.25" customHeight="1">
      <c r="A33" s="165" t="s">
        <v>13</v>
      </c>
      <c r="B33" s="166"/>
      <c r="C33" s="166" t="s">
        <v>14</v>
      </c>
      <c r="D33" s="166"/>
      <c r="E33" s="166"/>
      <c r="F33" s="15" t="s">
        <v>15</v>
      </c>
      <c r="G33" s="17"/>
    </row>
    <row r="34" spans="1:7" ht="26.25" customHeight="1">
      <c r="A34" s="165" t="s">
        <v>16</v>
      </c>
      <c r="B34" s="166"/>
      <c r="C34" s="166"/>
      <c r="D34" s="166"/>
      <c r="E34" s="166"/>
      <c r="F34" s="15" t="s">
        <v>5</v>
      </c>
      <c r="G34" s="17"/>
    </row>
    <row r="35" spans="1:7" ht="15.75" customHeight="1">
      <c r="A35" s="167" t="s">
        <v>20</v>
      </c>
      <c r="B35" s="150"/>
      <c r="C35" s="151"/>
      <c r="D35" s="151"/>
      <c r="E35" s="151"/>
      <c r="F35" s="151"/>
      <c r="G35" s="152"/>
    </row>
    <row r="36" spans="1:7" ht="15.75" customHeight="1">
      <c r="A36" s="167"/>
      <c r="B36" s="153"/>
      <c r="C36" s="55"/>
      <c r="D36" s="55"/>
      <c r="E36" s="55"/>
      <c r="F36" s="55"/>
      <c r="G36" s="154"/>
    </row>
    <row r="37" spans="1:7" ht="15.75" customHeight="1">
      <c r="A37" s="167"/>
      <c r="B37" s="153"/>
      <c r="C37" s="55"/>
      <c r="D37" s="55"/>
      <c r="E37" s="55"/>
      <c r="F37" s="55"/>
      <c r="G37" s="154"/>
    </row>
    <row r="38" spans="1:7" ht="15.75" customHeight="1">
      <c r="A38" s="167"/>
      <c r="B38" s="158"/>
      <c r="C38" s="159"/>
      <c r="D38" s="159"/>
      <c r="E38" s="159"/>
      <c r="F38" s="159"/>
      <c r="G38" s="160"/>
    </row>
    <row r="39" spans="1:7" ht="15.75" customHeight="1">
      <c r="A39" s="167" t="s">
        <v>21</v>
      </c>
      <c r="B39" s="150"/>
      <c r="C39" s="151"/>
      <c r="D39" s="151"/>
      <c r="E39" s="151"/>
      <c r="F39" s="151"/>
      <c r="G39" s="152"/>
    </row>
    <row r="40" spans="1:7" ht="15.75" customHeight="1">
      <c r="A40" s="167"/>
      <c r="B40" s="153"/>
      <c r="C40" s="55"/>
      <c r="D40" s="55"/>
      <c r="E40" s="55"/>
      <c r="F40" s="55"/>
      <c r="G40" s="154"/>
    </row>
    <row r="41" spans="1:7" ht="15.75" customHeight="1">
      <c r="A41" s="167"/>
      <c r="B41" s="153"/>
      <c r="C41" s="55"/>
      <c r="D41" s="55"/>
      <c r="E41" s="55"/>
      <c r="F41" s="55"/>
      <c r="G41" s="154"/>
    </row>
    <row r="42" spans="1:7" ht="15.75" customHeight="1">
      <c r="A42" s="172"/>
      <c r="B42" s="158"/>
      <c r="C42" s="159"/>
      <c r="D42" s="159"/>
      <c r="E42" s="159"/>
      <c r="F42" s="159"/>
      <c r="G42" s="160"/>
    </row>
    <row r="43" spans="1:7" ht="15.75" customHeight="1">
      <c r="A43" s="165" t="s">
        <v>19</v>
      </c>
      <c r="B43" s="150"/>
      <c r="C43" s="151"/>
      <c r="D43" s="151"/>
      <c r="E43" s="151"/>
      <c r="F43" s="151"/>
      <c r="G43" s="152"/>
    </row>
    <row r="44" spans="1:7" ht="15.75" customHeight="1">
      <c r="A44" s="165"/>
      <c r="B44" s="153"/>
      <c r="C44" s="55"/>
      <c r="D44" s="55"/>
      <c r="E44" s="55"/>
      <c r="F44" s="55"/>
      <c r="G44" s="154"/>
    </row>
    <row r="45" spans="1:7" ht="15.75" customHeight="1">
      <c r="A45" s="165"/>
      <c r="B45" s="153"/>
      <c r="C45" s="55"/>
      <c r="D45" s="55"/>
      <c r="E45" s="55"/>
      <c r="F45" s="55"/>
      <c r="G45" s="154"/>
    </row>
    <row r="46" spans="1:7" ht="15.75" customHeight="1">
      <c r="A46" s="168"/>
      <c r="B46" s="155"/>
      <c r="C46" s="156"/>
      <c r="D46" s="156"/>
      <c r="E46" s="156"/>
      <c r="F46" s="156"/>
      <c r="G46" s="157"/>
    </row>
  </sheetData>
  <mergeCells count="64">
    <mergeCell ref="B6:G6"/>
    <mergeCell ref="B7:G7"/>
    <mergeCell ref="B8:G8"/>
    <mergeCell ref="B9:G9"/>
    <mergeCell ref="C3:E3"/>
    <mergeCell ref="A4:B4"/>
    <mergeCell ref="A5:A8"/>
    <mergeCell ref="A9:A12"/>
    <mergeCell ref="A3:B3"/>
    <mergeCell ref="B10:G10"/>
    <mergeCell ref="B11:G11"/>
    <mergeCell ref="B12:G12"/>
    <mergeCell ref="E2:G2"/>
    <mergeCell ref="C4:E4"/>
    <mergeCell ref="B5:G5"/>
    <mergeCell ref="A1:G1"/>
    <mergeCell ref="A43:A46"/>
    <mergeCell ref="A34:B34"/>
    <mergeCell ref="C34:E34"/>
    <mergeCell ref="A35:A38"/>
    <mergeCell ref="A39:A42"/>
    <mergeCell ref="A32:C32"/>
    <mergeCell ref="E32:G32"/>
    <mergeCell ref="A33:B33"/>
    <mergeCell ref="C33:E33"/>
    <mergeCell ref="A24:A27"/>
    <mergeCell ref="A28:A31"/>
    <mergeCell ref="A2:C2"/>
    <mergeCell ref="B13:G13"/>
    <mergeCell ref="B14:G14"/>
    <mergeCell ref="B16:G16"/>
    <mergeCell ref="B20:G20"/>
    <mergeCell ref="B21:G21"/>
    <mergeCell ref="E17:G17"/>
    <mergeCell ref="A17:C17"/>
    <mergeCell ref="A18:B18"/>
    <mergeCell ref="A20:A23"/>
    <mergeCell ref="A19:B19"/>
    <mergeCell ref="C18:E18"/>
    <mergeCell ref="C19:E19"/>
    <mergeCell ref="A13:A16"/>
    <mergeCell ref="B15:G15"/>
    <mergeCell ref="B36:G36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5:G35"/>
    <mergeCell ref="B43:G43"/>
    <mergeCell ref="B44:G44"/>
    <mergeCell ref="B45:G45"/>
    <mergeCell ref="B46:G46"/>
    <mergeCell ref="B37:G37"/>
    <mergeCell ref="B38:G38"/>
    <mergeCell ref="B39:G39"/>
    <mergeCell ref="B40:G40"/>
    <mergeCell ref="B41:G41"/>
    <mergeCell ref="B42:G42"/>
  </mergeCells>
  <phoneticPr fontId="3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cellComments="asDisplayed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/>
  <dimension ref="B1:CX49"/>
  <sheetViews>
    <sheetView showGridLines="0" zoomScale="75" workbookViewId="0">
      <selection activeCell="CY17" sqref="CY17"/>
    </sheetView>
  </sheetViews>
  <sheetFormatPr defaultColWidth="2.125" defaultRowHeight="13.5"/>
  <cols>
    <col min="1" max="1" width="4.125" style="33" customWidth="1"/>
    <col min="2" max="102" width="0.875" style="33" customWidth="1"/>
    <col min="103" max="103" width="4.125" style="33" customWidth="1"/>
    <col min="104" max="104" width="1.5" style="33" customWidth="1"/>
    <col min="105" max="16384" width="2.125" style="33"/>
  </cols>
  <sheetData>
    <row r="1" spans="3:102" ht="23.25" customHeight="1"/>
    <row r="2" spans="3:102" ht="27" customHeight="1">
      <c r="C2" s="219" t="s">
        <v>36</v>
      </c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5"/>
      <c r="CL2" s="35"/>
      <c r="CM2" s="35"/>
      <c r="CN2" s="35"/>
      <c r="CO2" s="35"/>
      <c r="CP2" s="35"/>
      <c r="CQ2" s="35"/>
    </row>
    <row r="3" spans="3:102" ht="10.5" customHeight="1">
      <c r="L3" s="220" t="s">
        <v>37</v>
      </c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18" t="s">
        <v>38</v>
      </c>
      <c r="AE3" s="218"/>
      <c r="AF3" s="218"/>
      <c r="AG3" s="218"/>
      <c r="AH3" s="218"/>
      <c r="AI3" s="218"/>
      <c r="AJ3" s="218" t="s">
        <v>39</v>
      </c>
      <c r="AK3" s="218"/>
      <c r="AL3" s="218"/>
      <c r="AM3" s="218"/>
      <c r="AN3" s="218"/>
      <c r="AO3" s="218"/>
      <c r="AP3" s="218" t="s">
        <v>40</v>
      </c>
      <c r="AQ3" s="218"/>
      <c r="AR3" s="218"/>
      <c r="AS3" s="218"/>
      <c r="AT3" s="218"/>
      <c r="AU3" s="218"/>
      <c r="AV3" s="218" t="s">
        <v>41</v>
      </c>
      <c r="AW3" s="218"/>
      <c r="AX3" s="218"/>
      <c r="AY3" s="218"/>
      <c r="AZ3" s="218"/>
      <c r="BA3" s="218"/>
      <c r="BB3" s="218" t="s">
        <v>38</v>
      </c>
      <c r="BC3" s="218"/>
      <c r="BD3" s="218"/>
      <c r="BE3" s="218"/>
      <c r="BF3" s="218"/>
      <c r="BG3" s="218"/>
      <c r="BH3" s="218" t="s">
        <v>42</v>
      </c>
      <c r="BI3" s="218"/>
      <c r="BJ3" s="218"/>
      <c r="BK3" s="218"/>
      <c r="BL3" s="218"/>
      <c r="BM3" s="218"/>
      <c r="BN3" s="218" t="s">
        <v>40</v>
      </c>
      <c r="BO3" s="218"/>
      <c r="BP3" s="218"/>
      <c r="BQ3" s="218"/>
      <c r="BR3" s="218"/>
      <c r="BS3" s="218"/>
      <c r="BT3" s="218" t="s">
        <v>41</v>
      </c>
      <c r="BU3" s="218"/>
      <c r="BV3" s="218"/>
      <c r="BW3" s="218"/>
      <c r="BX3" s="218"/>
      <c r="BY3" s="218"/>
      <c r="BZ3" s="218" t="s">
        <v>38</v>
      </c>
      <c r="CA3" s="218"/>
      <c r="CB3" s="218"/>
      <c r="CC3" s="218"/>
      <c r="CD3" s="218"/>
      <c r="CE3" s="218"/>
      <c r="CF3" s="218" t="s">
        <v>43</v>
      </c>
      <c r="CG3" s="218"/>
      <c r="CH3" s="218"/>
      <c r="CI3" s="218"/>
      <c r="CJ3" s="218"/>
      <c r="CK3" s="218"/>
    </row>
    <row r="4" spans="3:102" ht="24" customHeight="1"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175"/>
      <c r="AE4" s="176"/>
      <c r="AF4" s="176"/>
      <c r="AG4" s="176"/>
      <c r="AH4" s="176"/>
      <c r="AI4" s="177"/>
      <c r="AJ4" s="175"/>
      <c r="AK4" s="176"/>
      <c r="AL4" s="176"/>
      <c r="AM4" s="176"/>
      <c r="AN4" s="176"/>
      <c r="AO4" s="177"/>
      <c r="AP4" s="175"/>
      <c r="AQ4" s="176"/>
      <c r="AR4" s="176"/>
      <c r="AS4" s="176"/>
      <c r="AT4" s="176"/>
      <c r="AU4" s="177"/>
      <c r="AV4" s="175"/>
      <c r="AW4" s="176"/>
      <c r="AX4" s="176"/>
      <c r="AY4" s="176"/>
      <c r="AZ4" s="176"/>
      <c r="BA4" s="177"/>
      <c r="BB4" s="175"/>
      <c r="BC4" s="176"/>
      <c r="BD4" s="176"/>
      <c r="BE4" s="176"/>
      <c r="BF4" s="176"/>
      <c r="BG4" s="177"/>
      <c r="BH4" s="175" t="s">
        <v>44</v>
      </c>
      <c r="BI4" s="176"/>
      <c r="BJ4" s="176"/>
      <c r="BK4" s="176"/>
      <c r="BL4" s="176"/>
      <c r="BM4" s="177"/>
      <c r="BN4" s="175"/>
      <c r="BO4" s="176"/>
      <c r="BP4" s="176"/>
      <c r="BQ4" s="176"/>
      <c r="BR4" s="176"/>
      <c r="BS4" s="177"/>
      <c r="BT4" s="175"/>
      <c r="BU4" s="176"/>
      <c r="BV4" s="176"/>
      <c r="BW4" s="176"/>
      <c r="BX4" s="176"/>
      <c r="BY4" s="177"/>
      <c r="BZ4" s="175"/>
      <c r="CA4" s="176"/>
      <c r="CB4" s="176"/>
      <c r="CC4" s="176"/>
      <c r="CD4" s="176"/>
      <c r="CE4" s="177"/>
      <c r="CF4" s="175"/>
      <c r="CG4" s="176"/>
      <c r="CH4" s="176"/>
      <c r="CI4" s="176"/>
      <c r="CJ4" s="176"/>
      <c r="CK4" s="177"/>
    </row>
    <row r="5" spans="3:102" ht="9" customHeight="1"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</row>
    <row r="6" spans="3:102" ht="14.25" customHeight="1">
      <c r="D6" s="212" t="s">
        <v>45</v>
      </c>
      <c r="E6" s="212"/>
      <c r="F6" s="212"/>
      <c r="G6" s="212"/>
      <c r="H6" s="212"/>
      <c r="I6" s="221"/>
      <c r="J6" s="221"/>
      <c r="K6" s="213" t="str">
        <f>IF(請求日1="","令和　　年　　月　　日",請求日1)</f>
        <v>令和　　年　　月　　日</v>
      </c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37"/>
      <c r="AL6" s="33" t="s">
        <v>46</v>
      </c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38"/>
      <c r="BD6" s="38"/>
      <c r="BE6" s="38"/>
      <c r="BF6" s="38"/>
      <c r="BG6" s="38"/>
      <c r="BH6" s="38"/>
      <c r="BI6" s="38"/>
      <c r="BJ6" s="38"/>
      <c r="BK6" s="36"/>
    </row>
    <row r="7" spans="3:102" ht="3" customHeight="1">
      <c r="I7" s="36"/>
      <c r="J7" s="36"/>
      <c r="K7" s="36"/>
      <c r="L7" s="36"/>
      <c r="M7" s="36"/>
      <c r="Q7" s="36"/>
      <c r="R7" s="36"/>
      <c r="S7" s="36"/>
      <c r="T7" s="36"/>
      <c r="U7" s="36"/>
      <c r="Y7" s="36"/>
      <c r="Z7" s="36"/>
      <c r="AA7" s="36"/>
      <c r="AB7" s="36"/>
      <c r="AC7" s="36"/>
      <c r="AS7" s="36"/>
      <c r="AT7" s="36"/>
      <c r="AU7" s="36"/>
      <c r="AV7" s="36"/>
      <c r="AW7" s="36"/>
      <c r="AX7" s="36"/>
      <c r="AY7" s="36"/>
      <c r="AZ7" s="36"/>
      <c r="BA7" s="36"/>
      <c r="BC7" s="36"/>
      <c r="BD7" s="36"/>
      <c r="BE7" s="36"/>
      <c r="BF7" s="36"/>
      <c r="BG7" s="36"/>
      <c r="BH7" s="36"/>
      <c r="BI7" s="36"/>
      <c r="BJ7" s="36"/>
      <c r="BK7" s="36"/>
    </row>
    <row r="8" spans="3:102" ht="18.75" customHeight="1">
      <c r="G8" s="39" t="s">
        <v>47</v>
      </c>
      <c r="AN8" s="215" t="s">
        <v>48</v>
      </c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</row>
    <row r="9" spans="3:102" ht="19.5" customHeight="1">
      <c r="AN9" s="217" t="s">
        <v>49</v>
      </c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B9" s="208" t="str">
        <f>IF(法人・団体名1="","",法人・団体名1)</f>
        <v/>
      </c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08"/>
      <c r="BZ9" s="208"/>
      <c r="CA9" s="208"/>
      <c r="CB9" s="208"/>
      <c r="CC9" s="208"/>
      <c r="CD9" s="208"/>
      <c r="CE9" s="208"/>
      <c r="CF9" s="208"/>
      <c r="CG9" s="208"/>
      <c r="CH9" s="208"/>
      <c r="CI9" s="208"/>
      <c r="CJ9" s="208"/>
      <c r="CK9" s="208"/>
      <c r="CL9" s="208"/>
      <c r="CM9" s="208"/>
      <c r="CN9" s="208"/>
      <c r="CO9" s="208"/>
      <c r="CP9" s="208"/>
      <c r="CQ9" s="208"/>
      <c r="CR9" s="208"/>
      <c r="CS9" s="208"/>
      <c r="CT9" s="208"/>
      <c r="CU9" s="208"/>
      <c r="CV9" s="208"/>
      <c r="CW9" s="208"/>
      <c r="CX9" s="208"/>
    </row>
    <row r="10" spans="3:102" ht="25.5" customHeight="1">
      <c r="G10" s="40" t="s">
        <v>50</v>
      </c>
      <c r="AN10" s="206" t="s">
        <v>51</v>
      </c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08"/>
      <c r="CA10" s="208"/>
      <c r="CB10" s="208"/>
      <c r="CC10" s="208"/>
      <c r="CD10" s="208"/>
      <c r="CE10" s="208"/>
      <c r="CF10" s="208"/>
      <c r="CG10" s="208"/>
      <c r="CH10" s="208"/>
      <c r="CI10" s="208"/>
      <c r="CJ10" s="208"/>
      <c r="CK10" s="208"/>
      <c r="CL10" s="208"/>
      <c r="CM10" s="208"/>
      <c r="CN10" s="208"/>
      <c r="CO10" s="208"/>
      <c r="CP10" s="208"/>
      <c r="CQ10" s="208"/>
      <c r="CR10" s="208"/>
      <c r="CS10" s="41"/>
      <c r="CT10" s="41" t="s">
        <v>52</v>
      </c>
      <c r="CU10" s="41"/>
      <c r="CV10" s="41"/>
      <c r="CW10" s="41"/>
      <c r="CX10" s="41"/>
    </row>
    <row r="11" spans="3:102" ht="18.75" customHeight="1">
      <c r="C11" s="33" t="s">
        <v>53</v>
      </c>
      <c r="AV11" s="39" t="s">
        <v>54</v>
      </c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09"/>
      <c r="BX11" s="209"/>
      <c r="BY11" s="209"/>
      <c r="BZ11" s="209"/>
      <c r="CA11" s="209"/>
      <c r="CB11" s="209"/>
      <c r="CC11" s="209"/>
      <c r="CD11" s="209"/>
      <c r="CE11" s="209"/>
      <c r="CF11" s="209"/>
      <c r="CG11" s="209"/>
      <c r="CH11" s="209"/>
      <c r="CI11" s="209"/>
      <c r="CJ11" s="209"/>
      <c r="CK11" s="39" t="s">
        <v>55</v>
      </c>
    </row>
    <row r="12" spans="3:102" ht="5.25" customHeight="1"/>
    <row r="13" spans="3:102" ht="20.25" customHeight="1"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D13" s="42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42"/>
      <c r="AZ13" s="211" t="s">
        <v>56</v>
      </c>
      <c r="BA13" s="211"/>
      <c r="BB13" s="206"/>
      <c r="BC13" s="206"/>
      <c r="BD13" s="206"/>
      <c r="BE13" s="206"/>
      <c r="BF13" s="206"/>
      <c r="BG13" s="206"/>
      <c r="BH13" s="33" t="s">
        <v>55</v>
      </c>
      <c r="BJ13" s="40" t="s">
        <v>57</v>
      </c>
      <c r="BS13" s="178"/>
      <c r="BT13" s="179"/>
      <c r="BU13" s="179"/>
      <c r="BV13" s="180"/>
      <c r="BW13" s="178"/>
      <c r="BX13" s="179"/>
      <c r="BY13" s="179"/>
      <c r="BZ13" s="180"/>
      <c r="CA13" s="178"/>
      <c r="CB13" s="179"/>
      <c r="CC13" s="179"/>
      <c r="CD13" s="180"/>
      <c r="CE13" s="178"/>
      <c r="CF13" s="179"/>
      <c r="CG13" s="179"/>
      <c r="CH13" s="180"/>
      <c r="CI13" s="178"/>
      <c r="CJ13" s="179"/>
      <c r="CK13" s="179"/>
      <c r="CL13" s="180"/>
      <c r="CM13" s="178"/>
      <c r="CN13" s="179"/>
      <c r="CO13" s="179"/>
      <c r="CP13" s="180"/>
      <c r="CQ13" s="178"/>
      <c r="CR13" s="179"/>
      <c r="CS13" s="179"/>
      <c r="CT13" s="180"/>
    </row>
    <row r="14" spans="3:102" ht="4.5" customHeight="1"/>
    <row r="15" spans="3:102" ht="20.25" customHeight="1">
      <c r="V15" s="40" t="s">
        <v>58</v>
      </c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O15" s="178"/>
      <c r="AP15" s="179"/>
      <c r="AQ15" s="179"/>
      <c r="AR15" s="180"/>
      <c r="AS15" s="178"/>
      <c r="AT15" s="179"/>
      <c r="AU15" s="179"/>
      <c r="AV15" s="180"/>
      <c r="AW15" s="178"/>
      <c r="AX15" s="179"/>
      <c r="AY15" s="179"/>
      <c r="AZ15" s="180"/>
      <c r="BA15" s="178" t="str">
        <f>MID(ASC(名義人1),4,1)</f>
        <v xml:space="preserve"> </v>
      </c>
      <c r="BB15" s="179"/>
      <c r="BC15" s="179"/>
      <c r="BD15" s="180"/>
      <c r="BE15" s="178"/>
      <c r="BF15" s="179"/>
      <c r="BG15" s="179"/>
      <c r="BH15" s="180"/>
      <c r="BI15" s="178"/>
      <c r="BJ15" s="179"/>
      <c r="BK15" s="179"/>
      <c r="BL15" s="180"/>
      <c r="BM15" s="178"/>
      <c r="BN15" s="179"/>
      <c r="BO15" s="179"/>
      <c r="BP15" s="180"/>
      <c r="BQ15" s="178" t="str">
        <f>MID(ASC(名義人1),8,1)</f>
        <v/>
      </c>
      <c r="BR15" s="179"/>
      <c r="BS15" s="179"/>
      <c r="BT15" s="180"/>
      <c r="BU15" s="178" t="str">
        <f>MID(ASC(名義人1),9,1)</f>
        <v/>
      </c>
      <c r="BV15" s="179"/>
      <c r="BW15" s="179"/>
      <c r="BX15" s="180"/>
      <c r="BY15" s="178" t="str">
        <f>MID(ASC(名義人1),10,1)</f>
        <v/>
      </c>
      <c r="BZ15" s="179"/>
      <c r="CA15" s="179"/>
      <c r="CB15" s="180"/>
      <c r="CC15" s="178" t="str">
        <f>MID(ASC(名義人1),11,1)</f>
        <v/>
      </c>
      <c r="CD15" s="179"/>
      <c r="CE15" s="179"/>
      <c r="CF15" s="180"/>
      <c r="CG15" s="178" t="str">
        <f>MID(ASC(名義人1),12,1)</f>
        <v/>
      </c>
      <c r="CH15" s="179"/>
      <c r="CI15" s="179"/>
      <c r="CJ15" s="180"/>
      <c r="CK15" s="178" t="str">
        <f>MID(ASC(名義人1),13,1)</f>
        <v/>
      </c>
      <c r="CL15" s="179"/>
      <c r="CM15" s="179"/>
      <c r="CN15" s="180"/>
      <c r="CO15" s="178" t="str">
        <f>MID(ASC(名義人1),14,1)</f>
        <v/>
      </c>
      <c r="CP15" s="179"/>
      <c r="CQ15" s="179"/>
      <c r="CR15" s="180"/>
      <c r="CS15" s="178" t="str">
        <f>MID(ASC(名義人1),15,1)</f>
        <v/>
      </c>
      <c r="CT15" s="179"/>
      <c r="CU15" s="179"/>
      <c r="CV15" s="180"/>
    </row>
    <row r="16" spans="3:102" ht="22.5" customHeight="1">
      <c r="R16" s="40" t="s">
        <v>59</v>
      </c>
      <c r="AO16" s="178" t="str">
        <f>MID(ASC(名義人1),16,1)</f>
        <v/>
      </c>
      <c r="AP16" s="179"/>
      <c r="AQ16" s="179"/>
      <c r="AR16" s="180"/>
      <c r="AS16" s="178" t="str">
        <f>MID(ASC(名義人1),17,1)</f>
        <v/>
      </c>
      <c r="AT16" s="179"/>
      <c r="AU16" s="179"/>
      <c r="AV16" s="180"/>
      <c r="AW16" s="178" t="str">
        <f>MID(ASC(名義人1),18,1)</f>
        <v/>
      </c>
      <c r="AX16" s="179"/>
      <c r="AY16" s="179"/>
      <c r="AZ16" s="180"/>
      <c r="BA16" s="178" t="str">
        <f>MID(ASC(名義人1),19,1)</f>
        <v/>
      </c>
      <c r="BB16" s="179"/>
      <c r="BC16" s="179"/>
      <c r="BD16" s="180"/>
      <c r="BE16" s="178" t="str">
        <f>MID(ASC(名義人1),20,1)</f>
        <v/>
      </c>
      <c r="BF16" s="179"/>
      <c r="BG16" s="179"/>
      <c r="BH16" s="180"/>
      <c r="BI16" s="178" t="str">
        <f>MID(ASC(名義人1),21,1)</f>
        <v/>
      </c>
      <c r="BJ16" s="179"/>
      <c r="BK16" s="179"/>
      <c r="BL16" s="180"/>
      <c r="BM16" s="178" t="str">
        <f>MID(ASC(名義人1),22,1)</f>
        <v/>
      </c>
      <c r="BN16" s="179"/>
      <c r="BO16" s="179"/>
      <c r="BP16" s="180"/>
      <c r="BQ16" s="178" t="str">
        <f>MID(ASC(名義人1),23,1)</f>
        <v/>
      </c>
      <c r="BR16" s="179"/>
      <c r="BS16" s="179"/>
      <c r="BT16" s="180"/>
      <c r="BU16" s="178" t="str">
        <f>MID(ASC(名義人1),24,1)</f>
        <v/>
      </c>
      <c r="BV16" s="179"/>
      <c r="BW16" s="179"/>
      <c r="BX16" s="180"/>
      <c r="BY16" s="178" t="str">
        <f>MID(ASC(名義人1),25,1)</f>
        <v/>
      </c>
      <c r="BZ16" s="179"/>
      <c r="CA16" s="179"/>
      <c r="CB16" s="180"/>
      <c r="CC16" s="178" t="str">
        <f>MID(ASC(名義人1),26,1)</f>
        <v/>
      </c>
      <c r="CD16" s="179"/>
      <c r="CE16" s="179"/>
      <c r="CF16" s="180"/>
      <c r="CG16" s="178" t="str">
        <f>MID(ASC(名義人1),27,1)</f>
        <v/>
      </c>
      <c r="CH16" s="179"/>
      <c r="CI16" s="179"/>
      <c r="CJ16" s="180"/>
      <c r="CK16" s="178" t="str">
        <f>MID(ASC(名義人1),28,1)</f>
        <v/>
      </c>
      <c r="CL16" s="179"/>
      <c r="CM16" s="179"/>
      <c r="CN16" s="180"/>
      <c r="CO16" s="178" t="str">
        <f>MID(ASC(名義人1),29,1)</f>
        <v/>
      </c>
      <c r="CP16" s="179"/>
      <c r="CQ16" s="179"/>
      <c r="CR16" s="180"/>
      <c r="CS16" s="178" t="str">
        <f>MID(ASC(名義人1),30,1)</f>
        <v/>
      </c>
      <c r="CT16" s="179"/>
      <c r="CU16" s="179"/>
      <c r="CV16" s="180"/>
    </row>
    <row r="17" spans="2:102">
      <c r="B17" s="33" t="s">
        <v>21</v>
      </c>
    </row>
    <row r="18" spans="2:102" ht="19.5" customHeight="1">
      <c r="B18" s="205" t="s">
        <v>60</v>
      </c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 t="s">
        <v>61</v>
      </c>
      <c r="BD18" s="205"/>
      <c r="BE18" s="205"/>
      <c r="BF18" s="205"/>
      <c r="BG18" s="205"/>
      <c r="BH18" s="205"/>
      <c r="BI18" s="205"/>
      <c r="BJ18" s="205"/>
      <c r="BK18" s="205"/>
      <c r="BL18" s="205" t="s">
        <v>62</v>
      </c>
      <c r="BM18" s="205"/>
      <c r="BN18" s="205"/>
      <c r="BO18" s="205"/>
      <c r="BP18" s="205"/>
      <c r="BQ18" s="205"/>
      <c r="BR18" s="205"/>
      <c r="BS18" s="205"/>
      <c r="BT18" s="205"/>
      <c r="BU18" s="205"/>
      <c r="BV18" s="205"/>
      <c r="BW18" s="205"/>
      <c r="BX18" s="178" t="s">
        <v>63</v>
      </c>
      <c r="BY18" s="179"/>
      <c r="BZ18" s="179"/>
      <c r="CA18" s="179"/>
      <c r="CB18" s="179"/>
      <c r="CC18" s="179"/>
      <c r="CD18" s="179"/>
      <c r="CE18" s="179"/>
      <c r="CF18" s="179"/>
      <c r="CG18" s="179"/>
      <c r="CH18" s="179"/>
      <c r="CI18" s="179"/>
      <c r="CJ18" s="179"/>
      <c r="CK18" s="179"/>
      <c r="CL18" s="179"/>
      <c r="CM18" s="179"/>
      <c r="CN18" s="179"/>
      <c r="CO18" s="179"/>
      <c r="CP18" s="179"/>
      <c r="CQ18" s="179"/>
      <c r="CR18" s="179"/>
      <c r="CS18" s="179"/>
      <c r="CT18" s="179"/>
      <c r="CU18" s="179"/>
      <c r="CV18" s="179"/>
      <c r="CW18" s="179"/>
      <c r="CX18" s="180"/>
    </row>
    <row r="19" spans="2:102" ht="10.5" customHeight="1">
      <c r="B19" s="202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4"/>
      <c r="BC19" s="202"/>
      <c r="BD19" s="203"/>
      <c r="BE19" s="203"/>
      <c r="BF19" s="203"/>
      <c r="BG19" s="203"/>
      <c r="BH19" s="203"/>
      <c r="BI19" s="203"/>
      <c r="BJ19" s="203"/>
      <c r="BK19" s="204"/>
      <c r="BL19" s="199" t="s">
        <v>43</v>
      </c>
      <c r="BM19" s="200"/>
      <c r="BN19" s="200"/>
      <c r="BO19" s="200"/>
      <c r="BP19" s="200"/>
      <c r="BQ19" s="200"/>
      <c r="BR19" s="200"/>
      <c r="BS19" s="200"/>
      <c r="BT19" s="200"/>
      <c r="BU19" s="200"/>
      <c r="BV19" s="200"/>
      <c r="BW19" s="200"/>
      <c r="BX19" s="199" t="s">
        <v>39</v>
      </c>
      <c r="BY19" s="200"/>
      <c r="BZ19" s="201"/>
      <c r="CA19" s="199" t="s">
        <v>40</v>
      </c>
      <c r="CB19" s="200"/>
      <c r="CC19" s="201"/>
      <c r="CD19" s="199" t="s">
        <v>41</v>
      </c>
      <c r="CE19" s="200"/>
      <c r="CF19" s="201"/>
      <c r="CG19" s="199" t="s">
        <v>38</v>
      </c>
      <c r="CH19" s="200"/>
      <c r="CI19" s="201"/>
      <c r="CJ19" s="199" t="s">
        <v>42</v>
      </c>
      <c r="CK19" s="200"/>
      <c r="CL19" s="201"/>
      <c r="CM19" s="199" t="s">
        <v>40</v>
      </c>
      <c r="CN19" s="200"/>
      <c r="CO19" s="201"/>
      <c r="CP19" s="199" t="s">
        <v>41</v>
      </c>
      <c r="CQ19" s="200"/>
      <c r="CR19" s="201"/>
      <c r="CS19" s="199" t="s">
        <v>38</v>
      </c>
      <c r="CT19" s="200"/>
      <c r="CU19" s="201"/>
      <c r="CV19" s="199" t="s">
        <v>43</v>
      </c>
      <c r="CW19" s="200"/>
      <c r="CX19" s="201"/>
    </row>
    <row r="20" spans="2:102" ht="30" customHeight="1">
      <c r="B20" s="190" t="s">
        <v>65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2"/>
      <c r="BC20" s="193"/>
      <c r="BD20" s="194"/>
      <c r="BE20" s="194"/>
      <c r="BF20" s="194"/>
      <c r="BG20" s="194"/>
      <c r="BH20" s="194"/>
      <c r="BI20" s="194"/>
      <c r="BJ20" s="194"/>
      <c r="BK20" s="195"/>
      <c r="BL20" s="196"/>
      <c r="BM20" s="197"/>
      <c r="BN20" s="197"/>
      <c r="BO20" s="197"/>
      <c r="BP20" s="197"/>
      <c r="BQ20" s="197"/>
      <c r="BR20" s="197"/>
      <c r="BS20" s="197"/>
      <c r="BT20" s="197"/>
      <c r="BU20" s="197"/>
      <c r="BV20" s="197"/>
      <c r="BW20" s="198"/>
      <c r="BX20" s="175" t="str">
        <f>IF(LEN(TEXT(金額1,"#######"))&gt;8,MID(TEXT(金額1,"#######"),LEN(TEXT(金額1,"#######"))-8,1),"")</f>
        <v/>
      </c>
      <c r="BY20" s="176"/>
      <c r="BZ20" s="177"/>
      <c r="CA20" s="175" t="str">
        <f>IF(LEN(TEXT(金額1,"#######"))&gt;7,MID(TEXT(金額1,"#######"),LEN(TEXT(金額1,"#######"))-7,1),"")</f>
        <v/>
      </c>
      <c r="CB20" s="176"/>
      <c r="CC20" s="177"/>
      <c r="CD20" s="175" t="str">
        <f>IF(LEN(TEXT(金額1,"#######"))&gt;6,MID(TEXT(金額1,"#######"),LEN(TEXT(金額1,"#######"))-6,1),"")</f>
        <v/>
      </c>
      <c r="CE20" s="176"/>
      <c r="CF20" s="177"/>
      <c r="CG20" s="175" t="str">
        <f>IF(LEN(TEXT(金額1,"#######"))&gt;5,MID(TEXT(金額1,"#######"),LEN(TEXT(金額1,"#######"))-5,1),"")</f>
        <v/>
      </c>
      <c r="CH20" s="176"/>
      <c r="CI20" s="177"/>
      <c r="CJ20" s="175"/>
      <c r="CK20" s="176"/>
      <c r="CL20" s="177"/>
      <c r="CM20" s="175"/>
      <c r="CN20" s="176"/>
      <c r="CO20" s="177"/>
      <c r="CP20" s="175"/>
      <c r="CQ20" s="176"/>
      <c r="CR20" s="177"/>
      <c r="CS20" s="175"/>
      <c r="CT20" s="176"/>
      <c r="CU20" s="177"/>
      <c r="CV20" s="175"/>
      <c r="CW20" s="176"/>
      <c r="CX20" s="177"/>
    </row>
    <row r="21" spans="2:102" ht="34.5" customHeight="1">
      <c r="B21" s="187" t="str">
        <f>IF(品名・件数2="","",品名・件数2)</f>
        <v/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9"/>
      <c r="BC21" s="181" t="str">
        <f>IF(数量2="","",数量2)</f>
        <v/>
      </c>
      <c r="BD21" s="182"/>
      <c r="BE21" s="182"/>
      <c r="BF21" s="182"/>
      <c r="BG21" s="182"/>
      <c r="BH21" s="182"/>
      <c r="BI21" s="182"/>
      <c r="BJ21" s="182"/>
      <c r="BK21" s="183"/>
      <c r="BL21" s="184" t="str">
        <f>IF(単価2="","",単価2)</f>
        <v/>
      </c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6"/>
      <c r="BX21" s="175" t="str">
        <f>IF(LEN(TEXT(金額2,"#######"))&gt;8,MID(TEXT(金額2,"#######"),LEN(TEXT(金額2,"#######"))-8,1),"")</f>
        <v/>
      </c>
      <c r="BY21" s="176"/>
      <c r="BZ21" s="177"/>
      <c r="CA21" s="175" t="str">
        <f>IF(LEN(TEXT(金額2,"#######"))&gt;7,MID(TEXT(金額2,"#######"),LEN(TEXT(金額2,"#######"))-7,1),"")</f>
        <v/>
      </c>
      <c r="CB21" s="176"/>
      <c r="CC21" s="177"/>
      <c r="CD21" s="175" t="str">
        <f>IF(LEN(TEXT(金額2,"#######"))&gt;6,MID(TEXT(金額2,"#######"),LEN(TEXT(金額2,"#######"))-6,1),"")</f>
        <v/>
      </c>
      <c r="CE21" s="176"/>
      <c r="CF21" s="177"/>
      <c r="CG21" s="175" t="str">
        <f>IF(LEN(TEXT(金額2,"#######"))&gt;5,MID(TEXT(金額2,"#######"),LEN(TEXT(金額2,"#######"))-5,1),"")</f>
        <v/>
      </c>
      <c r="CH21" s="176"/>
      <c r="CI21" s="177"/>
      <c r="CJ21" s="175" t="str">
        <f>IF(LEN(TEXT(金額2,"#######"))&gt;4,MID(TEXT(金額2,"#######"),LEN(TEXT(金額2,"#######"))-4,1),"")</f>
        <v/>
      </c>
      <c r="CK21" s="176"/>
      <c r="CL21" s="177"/>
      <c r="CM21" s="175" t="str">
        <f>IF(LEN(TEXT(金額2,"#######"))&gt;3,MID(TEXT(金額2,"#######"),LEN(TEXT(金額2,"#######"))-3,1),"")</f>
        <v/>
      </c>
      <c r="CN21" s="176"/>
      <c r="CO21" s="177"/>
      <c r="CP21" s="175" t="str">
        <f>IF(LEN(TEXT(金額2,"#######"))&gt;2,MID(TEXT(金額2,"#######"),LEN(TEXT(金額2,"#######"))-2,1),"")</f>
        <v/>
      </c>
      <c r="CQ21" s="176"/>
      <c r="CR21" s="177"/>
      <c r="CS21" s="175" t="str">
        <f>IF(LEN(TEXT(金額2,"#######"))&gt;1,MID(TEXT(金額2,"#######"),LEN(TEXT(金額2,"#######"))-1,1),"")</f>
        <v/>
      </c>
      <c r="CT21" s="176"/>
      <c r="CU21" s="177"/>
      <c r="CV21" s="175" t="str">
        <f>IF(LEN(TEXT(金額2,"#######"))&gt;0,MID(TEXT(金額2,"#######"),LEN(TEXT(金額2,"#######"))-0,1),"")</f>
        <v/>
      </c>
      <c r="CW21" s="176"/>
      <c r="CX21" s="177"/>
    </row>
    <row r="22" spans="2:102" ht="34.5" customHeight="1">
      <c r="B22" s="187" t="str">
        <f>IF(品名・件数3="","",品名・件数3)</f>
        <v/>
      </c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189"/>
      <c r="BC22" s="181" t="str">
        <f>IF(数量3="","",数量3)</f>
        <v/>
      </c>
      <c r="BD22" s="182"/>
      <c r="BE22" s="182"/>
      <c r="BF22" s="182"/>
      <c r="BG22" s="182"/>
      <c r="BH22" s="182"/>
      <c r="BI22" s="182"/>
      <c r="BJ22" s="182"/>
      <c r="BK22" s="183"/>
      <c r="BL22" s="184" t="str">
        <f>IF(単価3="","",単価3)</f>
        <v/>
      </c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6"/>
      <c r="BX22" s="175" t="str">
        <f>IF(LEN(TEXT(金額3,"#######"))&gt;8,MID(TEXT(金額3,"#######"),LEN(TEXT(金額3,"#######"))-8,1),"")</f>
        <v/>
      </c>
      <c r="BY22" s="176"/>
      <c r="BZ22" s="177"/>
      <c r="CA22" s="175" t="str">
        <f>IF(LEN(TEXT(金額3,"#######"))&gt;7,MID(TEXT(金額3,"#######"),LEN(TEXT(金額3,"#######"))-7,1),"")</f>
        <v/>
      </c>
      <c r="CB22" s="176"/>
      <c r="CC22" s="177"/>
      <c r="CD22" s="175" t="str">
        <f>IF(LEN(TEXT(金額3,"#######"))&gt;6,MID(TEXT(金額3,"#######"),LEN(TEXT(金額3,"#######"))-6,1),"")</f>
        <v/>
      </c>
      <c r="CE22" s="176"/>
      <c r="CF22" s="177"/>
      <c r="CG22" s="175" t="str">
        <f>IF(LEN(TEXT(金額3,"#######"))&gt;5,MID(TEXT(金額3,"#######"),LEN(TEXT(金額3,"#######"))-5,1),"")</f>
        <v/>
      </c>
      <c r="CH22" s="176"/>
      <c r="CI22" s="177"/>
      <c r="CJ22" s="175" t="str">
        <f>IF(LEN(TEXT(金額3,"#######"))&gt;4,MID(TEXT(金額3,"#######"),LEN(TEXT(金額3,"#######"))-4,1),"")</f>
        <v/>
      </c>
      <c r="CK22" s="176"/>
      <c r="CL22" s="177"/>
      <c r="CM22" s="175" t="str">
        <f>IF(LEN(TEXT(金額3,"#######"))&gt;3,MID(TEXT(金額3,"#######"),LEN(TEXT(金額3,"#######"))-3,1),"")</f>
        <v/>
      </c>
      <c r="CN22" s="176"/>
      <c r="CO22" s="177"/>
      <c r="CP22" s="175" t="str">
        <f>IF(LEN(TEXT(金額3,"#######"))&gt;2,MID(TEXT(金額3,"#######"),LEN(TEXT(金額3,"#######"))-2,1),"")</f>
        <v/>
      </c>
      <c r="CQ22" s="176"/>
      <c r="CR22" s="177"/>
      <c r="CS22" s="175" t="str">
        <f>IF(LEN(TEXT(金額3,"#######"))&gt;1,MID(TEXT(金額3,"#######"),LEN(TEXT(金額3,"#######"))-1,1),"")</f>
        <v/>
      </c>
      <c r="CT22" s="176"/>
      <c r="CU22" s="177"/>
      <c r="CV22" s="175" t="str">
        <f>IF(LEN(TEXT(金額3,"#######"))&gt;0,MID(TEXT(金額3,"#######"),LEN(TEXT(金額3,"#######"))-0,1),"")</f>
        <v/>
      </c>
      <c r="CW22" s="176"/>
      <c r="CX22" s="177"/>
    </row>
    <row r="23" spans="2:102" ht="34.5" customHeight="1">
      <c r="B23" s="178" t="s">
        <v>64</v>
      </c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80"/>
      <c r="BC23" s="181"/>
      <c r="BD23" s="182"/>
      <c r="BE23" s="182"/>
      <c r="BF23" s="182"/>
      <c r="BG23" s="182"/>
      <c r="BH23" s="182"/>
      <c r="BI23" s="182"/>
      <c r="BJ23" s="182"/>
      <c r="BK23" s="183"/>
      <c r="BL23" s="184"/>
      <c r="BM23" s="185"/>
      <c r="BN23" s="185"/>
      <c r="BO23" s="185"/>
      <c r="BP23" s="185"/>
      <c r="BQ23" s="185"/>
      <c r="BR23" s="185"/>
      <c r="BS23" s="185"/>
      <c r="BT23" s="185"/>
      <c r="BU23" s="185"/>
      <c r="BV23" s="185"/>
      <c r="BW23" s="186"/>
      <c r="BX23" s="175" t="str">
        <f>IF(LEN(TEXT(合計金額1,"#######"))&gt;8,MID(TEXT(合計金額1,"#######"),LEN(TEXT(合計金額1,"#######"))-8,1),"")</f>
        <v/>
      </c>
      <c r="BY23" s="176"/>
      <c r="BZ23" s="177"/>
      <c r="CA23" s="175" t="str">
        <f>IF(LEN(TEXT(合計金額1,"#######"))&gt;7,MID(TEXT(合計金額1,"#######"),LEN(TEXT(合計金額1,"#######"))-7,1),"")</f>
        <v/>
      </c>
      <c r="CB23" s="176"/>
      <c r="CC23" s="177"/>
      <c r="CD23" s="175" t="str">
        <f>IF(LEN(TEXT(合計金額1,"#######"))&gt;6,MID(TEXT(合計金額1,"#######"),LEN(TEXT(合計金額1,"#######"))-6,1),"")</f>
        <v/>
      </c>
      <c r="CE23" s="176"/>
      <c r="CF23" s="177"/>
      <c r="CG23" s="175" t="str">
        <f>IF(LEN(TEXT(合計金額1,"#######"))&gt;5,MID(TEXT(合計金額1,"#######"),LEN(TEXT(合計金額1,"#######"))-5,1),"")</f>
        <v/>
      </c>
      <c r="CH23" s="176"/>
      <c r="CI23" s="177"/>
      <c r="CJ23" s="175"/>
      <c r="CK23" s="176"/>
      <c r="CL23" s="177"/>
      <c r="CM23" s="175"/>
      <c r="CN23" s="176"/>
      <c r="CO23" s="177"/>
      <c r="CP23" s="175"/>
      <c r="CQ23" s="176"/>
      <c r="CR23" s="177"/>
      <c r="CS23" s="175"/>
      <c r="CT23" s="176"/>
      <c r="CU23" s="177"/>
      <c r="CV23" s="175"/>
      <c r="CW23" s="176"/>
      <c r="CX23" s="177"/>
    </row>
    <row r="24" spans="2:102" ht="22.5" customHeight="1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</row>
    <row r="25" spans="2:102" ht="80.25" customHeight="1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</row>
    <row r="26" spans="2:102" ht="22.5" customHeight="1">
      <c r="CO26" s="45" t="s">
        <v>66</v>
      </c>
      <c r="CP26" s="44"/>
    </row>
    <row r="27" spans="2:102" ht="27" customHeight="1">
      <c r="C27" s="219" t="s">
        <v>36</v>
      </c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5"/>
      <c r="CL27" s="35"/>
      <c r="CM27" s="35"/>
      <c r="CN27" s="35"/>
      <c r="CO27" s="35"/>
      <c r="CP27" s="35"/>
      <c r="CQ27" s="35"/>
    </row>
    <row r="28" spans="2:102" ht="10.5" customHeight="1">
      <c r="L28" s="220" t="s">
        <v>37</v>
      </c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18" t="s">
        <v>38</v>
      </c>
      <c r="AE28" s="218"/>
      <c r="AF28" s="218"/>
      <c r="AG28" s="218"/>
      <c r="AH28" s="218"/>
      <c r="AI28" s="218"/>
      <c r="AJ28" s="218" t="s">
        <v>39</v>
      </c>
      <c r="AK28" s="218"/>
      <c r="AL28" s="218"/>
      <c r="AM28" s="218"/>
      <c r="AN28" s="218"/>
      <c r="AO28" s="218"/>
      <c r="AP28" s="218" t="s">
        <v>40</v>
      </c>
      <c r="AQ28" s="218"/>
      <c r="AR28" s="218"/>
      <c r="AS28" s="218"/>
      <c r="AT28" s="218"/>
      <c r="AU28" s="218"/>
      <c r="AV28" s="218" t="s">
        <v>41</v>
      </c>
      <c r="AW28" s="218"/>
      <c r="AX28" s="218"/>
      <c r="AY28" s="218"/>
      <c r="AZ28" s="218"/>
      <c r="BA28" s="218"/>
      <c r="BB28" s="218" t="s">
        <v>38</v>
      </c>
      <c r="BC28" s="218"/>
      <c r="BD28" s="218"/>
      <c r="BE28" s="218"/>
      <c r="BF28" s="218"/>
      <c r="BG28" s="218"/>
      <c r="BH28" s="218" t="s">
        <v>42</v>
      </c>
      <c r="BI28" s="218"/>
      <c r="BJ28" s="218"/>
      <c r="BK28" s="218"/>
      <c r="BL28" s="218"/>
      <c r="BM28" s="218"/>
      <c r="BN28" s="218" t="s">
        <v>40</v>
      </c>
      <c r="BO28" s="218"/>
      <c r="BP28" s="218"/>
      <c r="BQ28" s="218"/>
      <c r="BR28" s="218"/>
      <c r="BS28" s="218"/>
      <c r="BT28" s="218" t="s">
        <v>41</v>
      </c>
      <c r="BU28" s="218"/>
      <c r="BV28" s="218"/>
      <c r="BW28" s="218"/>
      <c r="BX28" s="218"/>
      <c r="BY28" s="218"/>
      <c r="BZ28" s="218" t="s">
        <v>38</v>
      </c>
      <c r="CA28" s="218"/>
      <c r="CB28" s="218"/>
      <c r="CC28" s="218"/>
      <c r="CD28" s="218"/>
      <c r="CE28" s="218"/>
      <c r="CF28" s="218" t="s">
        <v>43</v>
      </c>
      <c r="CG28" s="218"/>
      <c r="CH28" s="218"/>
      <c r="CI28" s="218"/>
      <c r="CJ28" s="218"/>
      <c r="CK28" s="218"/>
    </row>
    <row r="29" spans="2:102" ht="24" customHeight="1"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175"/>
      <c r="AE29" s="176"/>
      <c r="AF29" s="176"/>
      <c r="AG29" s="176"/>
      <c r="AH29" s="176"/>
      <c r="AI29" s="177"/>
      <c r="AJ29" s="175"/>
      <c r="AK29" s="176"/>
      <c r="AL29" s="176"/>
      <c r="AM29" s="176"/>
      <c r="AN29" s="176"/>
      <c r="AO29" s="177"/>
      <c r="AP29" s="175"/>
      <c r="AQ29" s="176"/>
      <c r="AR29" s="176"/>
      <c r="AS29" s="176"/>
      <c r="AT29" s="176"/>
      <c r="AU29" s="177"/>
      <c r="AV29" s="175"/>
      <c r="AW29" s="176"/>
      <c r="AX29" s="176"/>
      <c r="AY29" s="176"/>
      <c r="AZ29" s="176"/>
      <c r="BA29" s="177"/>
      <c r="BB29" s="175"/>
      <c r="BC29" s="176"/>
      <c r="BD29" s="176"/>
      <c r="BE29" s="176"/>
      <c r="BF29" s="176"/>
      <c r="BG29" s="177"/>
      <c r="BH29" s="175" t="s">
        <v>44</v>
      </c>
      <c r="BI29" s="176"/>
      <c r="BJ29" s="176"/>
      <c r="BK29" s="176"/>
      <c r="BL29" s="176"/>
      <c r="BM29" s="177"/>
      <c r="BN29" s="175"/>
      <c r="BO29" s="176"/>
      <c r="BP29" s="176"/>
      <c r="BQ29" s="176"/>
      <c r="BR29" s="176"/>
      <c r="BS29" s="177"/>
      <c r="BT29" s="175"/>
      <c r="BU29" s="176"/>
      <c r="BV29" s="176"/>
      <c r="BW29" s="176"/>
      <c r="BX29" s="176"/>
      <c r="BY29" s="177"/>
      <c r="BZ29" s="175"/>
      <c r="CA29" s="176"/>
      <c r="CB29" s="176"/>
      <c r="CC29" s="176"/>
      <c r="CD29" s="176"/>
      <c r="CE29" s="177"/>
      <c r="CF29" s="175"/>
      <c r="CG29" s="176"/>
      <c r="CH29" s="176"/>
      <c r="CI29" s="176"/>
      <c r="CJ29" s="176"/>
      <c r="CK29" s="177"/>
    </row>
    <row r="30" spans="2:102" ht="9" customHeight="1"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</row>
    <row r="31" spans="2:102" ht="14.25" customHeight="1">
      <c r="D31" s="212" t="s">
        <v>45</v>
      </c>
      <c r="E31" s="212"/>
      <c r="F31" s="212"/>
      <c r="G31" s="212"/>
      <c r="H31" s="212"/>
      <c r="I31" s="212"/>
      <c r="J31" s="212"/>
      <c r="K31" s="213" t="str">
        <f>IF(請求日2="","令和　　年　　月　　日",請求日2)</f>
        <v>令和　　年　　月　　日</v>
      </c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37"/>
      <c r="AL31" s="33" t="s">
        <v>46</v>
      </c>
      <c r="AO31" s="214" t="str">
        <f>IF(郵便番号2="","",郵便番号2)</f>
        <v/>
      </c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38"/>
      <c r="BD31" s="38"/>
      <c r="BE31" s="38"/>
      <c r="BF31" s="38"/>
      <c r="BG31" s="38"/>
      <c r="BH31" s="38"/>
      <c r="BI31" s="38"/>
      <c r="BJ31" s="38"/>
      <c r="BK31" s="36"/>
    </row>
    <row r="32" spans="2:102" ht="3" customHeight="1">
      <c r="I32" s="36"/>
      <c r="J32" s="36"/>
      <c r="K32" s="36"/>
      <c r="L32" s="36"/>
      <c r="M32" s="36"/>
      <c r="Q32" s="36"/>
      <c r="R32" s="36"/>
      <c r="S32" s="36"/>
      <c r="T32" s="36"/>
      <c r="U32" s="36"/>
      <c r="Y32" s="36"/>
      <c r="Z32" s="36"/>
      <c r="AA32" s="36"/>
      <c r="AB32" s="36"/>
      <c r="AC32" s="36"/>
      <c r="AS32" s="36"/>
      <c r="AT32" s="36"/>
      <c r="AU32" s="36"/>
      <c r="AV32" s="36"/>
      <c r="AW32" s="36"/>
      <c r="AX32" s="36"/>
      <c r="AY32" s="36"/>
      <c r="AZ32" s="36"/>
      <c r="BA32" s="36"/>
      <c r="BC32" s="36"/>
      <c r="BD32" s="36"/>
      <c r="BE32" s="36"/>
      <c r="BF32" s="36"/>
      <c r="BG32" s="36"/>
      <c r="BH32" s="36"/>
      <c r="BI32" s="36"/>
      <c r="BJ32" s="36"/>
      <c r="BK32" s="36"/>
    </row>
    <row r="33" spans="2:102" ht="18.75" customHeight="1">
      <c r="G33" s="39" t="s">
        <v>47</v>
      </c>
      <c r="AN33" s="215" t="s">
        <v>48</v>
      </c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B33" s="216" t="str">
        <f>IF(住所2="","",住所2)</f>
        <v/>
      </c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216"/>
      <c r="CR33" s="216"/>
      <c r="CS33" s="216"/>
      <c r="CT33" s="216"/>
      <c r="CU33" s="216"/>
      <c r="CV33" s="216"/>
      <c r="CW33" s="216"/>
      <c r="CX33" s="216"/>
    </row>
    <row r="34" spans="2:102" ht="19.5" customHeight="1">
      <c r="AN34" s="217" t="s">
        <v>49</v>
      </c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B34" s="208" t="str">
        <f>IF(法人・団体名2="","",法人・団体名2)</f>
        <v/>
      </c>
      <c r="BC34" s="208"/>
      <c r="BD34" s="208"/>
      <c r="BE34" s="208"/>
      <c r="BF34" s="208"/>
      <c r="BG34" s="208"/>
      <c r="BH34" s="208"/>
      <c r="BI34" s="208"/>
      <c r="BJ34" s="208"/>
      <c r="BK34" s="208"/>
      <c r="BL34" s="208"/>
      <c r="BM34" s="208"/>
      <c r="BN34" s="208"/>
      <c r="BO34" s="208"/>
      <c r="BP34" s="208"/>
      <c r="BQ34" s="208"/>
      <c r="BR34" s="208"/>
      <c r="BS34" s="208"/>
      <c r="BT34" s="208"/>
      <c r="BU34" s="208"/>
      <c r="BV34" s="208"/>
      <c r="BW34" s="208"/>
      <c r="BX34" s="208"/>
      <c r="BY34" s="208"/>
      <c r="BZ34" s="208"/>
      <c r="CA34" s="208"/>
      <c r="CB34" s="208"/>
      <c r="CC34" s="208"/>
      <c r="CD34" s="208"/>
      <c r="CE34" s="208"/>
      <c r="CF34" s="208"/>
      <c r="CG34" s="208"/>
      <c r="CH34" s="208"/>
      <c r="CI34" s="208"/>
      <c r="CJ34" s="208"/>
      <c r="CK34" s="208"/>
      <c r="CL34" s="208"/>
      <c r="CM34" s="208"/>
      <c r="CN34" s="208"/>
      <c r="CO34" s="208"/>
      <c r="CP34" s="208"/>
      <c r="CQ34" s="208"/>
      <c r="CR34" s="208"/>
      <c r="CS34" s="208"/>
      <c r="CT34" s="208"/>
      <c r="CU34" s="208"/>
      <c r="CV34" s="208"/>
      <c r="CW34" s="208"/>
      <c r="CX34" s="208"/>
    </row>
    <row r="35" spans="2:102" ht="25.5" customHeight="1">
      <c r="G35" s="40" t="s">
        <v>50</v>
      </c>
      <c r="AN35" s="206" t="s">
        <v>51</v>
      </c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B35" s="208" t="str">
        <f>IF(氏名・代表者名2="","",氏名・代表者名2)</f>
        <v/>
      </c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8"/>
      <c r="BQ35" s="208"/>
      <c r="BR35" s="208"/>
      <c r="BS35" s="208"/>
      <c r="BT35" s="208"/>
      <c r="BU35" s="208"/>
      <c r="BV35" s="208"/>
      <c r="BW35" s="208"/>
      <c r="BX35" s="208"/>
      <c r="BY35" s="208"/>
      <c r="BZ35" s="208"/>
      <c r="CA35" s="208"/>
      <c r="CB35" s="208"/>
      <c r="CC35" s="208"/>
      <c r="CD35" s="208"/>
      <c r="CE35" s="208"/>
      <c r="CF35" s="208"/>
      <c r="CG35" s="208"/>
      <c r="CH35" s="208"/>
      <c r="CI35" s="208"/>
      <c r="CJ35" s="208"/>
      <c r="CK35" s="208"/>
      <c r="CL35" s="208"/>
      <c r="CM35" s="208"/>
      <c r="CN35" s="208"/>
      <c r="CO35" s="208"/>
      <c r="CP35" s="208"/>
      <c r="CQ35" s="208"/>
      <c r="CR35" s="208"/>
      <c r="CS35" s="41"/>
      <c r="CT35" s="41" t="s">
        <v>52</v>
      </c>
      <c r="CU35" s="41"/>
      <c r="CV35" s="41"/>
      <c r="CW35" s="41"/>
      <c r="CX35" s="41"/>
    </row>
    <row r="36" spans="2:102" ht="18.75" customHeight="1">
      <c r="C36" s="33" t="s">
        <v>53</v>
      </c>
      <c r="AV36" s="39" t="s">
        <v>54</v>
      </c>
      <c r="BG36" s="209" t="str">
        <f>IF(電話番号2="","",電話番号2)</f>
        <v/>
      </c>
      <c r="BH36" s="209"/>
      <c r="BI36" s="209"/>
      <c r="BJ36" s="209"/>
      <c r="BK36" s="209"/>
      <c r="BL36" s="209"/>
      <c r="BM36" s="209"/>
      <c r="BN36" s="209"/>
      <c r="BO36" s="209"/>
      <c r="BP36" s="209"/>
      <c r="BQ36" s="209"/>
      <c r="BR36" s="209"/>
      <c r="BS36" s="209"/>
      <c r="BT36" s="209"/>
      <c r="BU36" s="209"/>
      <c r="BV36" s="209"/>
      <c r="BW36" s="209"/>
      <c r="BX36" s="209"/>
      <c r="BY36" s="209"/>
      <c r="BZ36" s="209"/>
      <c r="CA36" s="209"/>
      <c r="CB36" s="209"/>
      <c r="CC36" s="209"/>
      <c r="CD36" s="209"/>
      <c r="CE36" s="209"/>
      <c r="CF36" s="209"/>
      <c r="CG36" s="209"/>
      <c r="CH36" s="209"/>
      <c r="CI36" s="209"/>
      <c r="CJ36" s="209"/>
      <c r="CK36" s="39" t="s">
        <v>55</v>
      </c>
    </row>
    <row r="37" spans="2:102" ht="5.25" customHeight="1"/>
    <row r="38" spans="2:102" ht="20.25" customHeight="1">
      <c r="G38" s="210" t="str">
        <f>IF(金融機関名2="","",金融機関名2)</f>
        <v/>
      </c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D38" s="42"/>
      <c r="AE38" s="210" t="str">
        <f>IF(支店・支所名2="","",支店・支所名2)</f>
        <v/>
      </c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42"/>
      <c r="AZ38" s="211" t="s">
        <v>56</v>
      </c>
      <c r="BA38" s="211"/>
      <c r="BB38" s="206"/>
      <c r="BC38" s="206"/>
      <c r="BD38" s="206"/>
      <c r="BE38" s="206"/>
      <c r="BF38" s="206"/>
      <c r="BG38" s="206"/>
      <c r="BH38" s="33" t="s">
        <v>55</v>
      </c>
      <c r="BJ38" s="40" t="s">
        <v>57</v>
      </c>
      <c r="BS38" s="178" t="str">
        <f>IF(LEN(TEXT(口座番号2,"#######"))=0,"",IF(LEN(TEXT(口座番号2,"#######"))&gt;6,MID(TEXT(口座番号2,"#######"),LEN(TEXT(口座番号2,"#######"))-6,1),"0"))</f>
        <v/>
      </c>
      <c r="BT38" s="179"/>
      <c r="BU38" s="179"/>
      <c r="BV38" s="180"/>
      <c r="BW38" s="178" t="str">
        <f>IF(LEN(TEXT(口座番号2,"#######"))=0,"",IF(LEN(TEXT(口座番号2,"#######"))&gt;5,MID(TEXT(口座番号2,"#######"),LEN(TEXT(口座番号2,"#######"))-5,1),"0"))</f>
        <v/>
      </c>
      <c r="BX38" s="179"/>
      <c r="BY38" s="179"/>
      <c r="BZ38" s="180"/>
      <c r="CA38" s="178" t="str">
        <f>IF(LEN(TEXT(口座番号2,"#######"))=0,"",IF(LEN(TEXT(口座番号2,"#######"))&gt;4,MID(TEXT(口座番号2,"#######"),LEN(TEXT(口座番号2,"#######"))-4,1),"0"))</f>
        <v/>
      </c>
      <c r="CB38" s="179"/>
      <c r="CC38" s="179"/>
      <c r="CD38" s="180"/>
      <c r="CE38" s="178" t="str">
        <f>IF(LEN(TEXT(口座番号2,"#######"))=0,"",IF(LEN(TEXT(口座番号2,"#######"))&gt;3,MID(TEXT(口座番号2,"#######"),LEN(TEXT(口座番号2,"#######"))-3,1),"0"))</f>
        <v/>
      </c>
      <c r="CF38" s="179"/>
      <c r="CG38" s="179"/>
      <c r="CH38" s="180"/>
      <c r="CI38" s="178" t="str">
        <f>IF(LEN(TEXT(口座番号2,"#######"))=0,"",IF(LEN(TEXT(口座番号2,"#######"))&gt;2,MID(TEXT(口座番号2,"#######"),LEN(TEXT(口座番号2,"#######"))-2,1),"0"))</f>
        <v/>
      </c>
      <c r="CJ38" s="179"/>
      <c r="CK38" s="179"/>
      <c r="CL38" s="180"/>
      <c r="CM38" s="178" t="str">
        <f>IF(LEN(TEXT(口座番号2,"#######"))=0,"",IF(LEN(TEXT(口座番号2,"#######"))&gt;1,MID(TEXT(口座番号2,"#######"),LEN(TEXT(口座番号2,"#######"))-1,1),"0"))</f>
        <v/>
      </c>
      <c r="CN38" s="179"/>
      <c r="CO38" s="179"/>
      <c r="CP38" s="180"/>
      <c r="CQ38" s="178" t="str">
        <f>IF(LEN(TEXT(口座番号2,"#######"))=0,"",IF(LEN(TEXT(口座番号2,"#######"))&gt;0,MID(TEXT(口座番号2,"#######"),LEN(TEXT(口座番号2,"#######"))-0,1),"0"))</f>
        <v/>
      </c>
      <c r="CR38" s="179"/>
      <c r="CS38" s="179"/>
      <c r="CT38" s="180"/>
    </row>
    <row r="39" spans="2:102" ht="4.5" customHeight="1"/>
    <row r="40" spans="2:102" ht="20.25" customHeight="1">
      <c r="V40" s="40" t="s">
        <v>58</v>
      </c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O40" s="178" t="str">
        <f>MID(ASC(名義人2),1,1)</f>
        <v/>
      </c>
      <c r="AP40" s="179"/>
      <c r="AQ40" s="179"/>
      <c r="AR40" s="180"/>
      <c r="AS40" s="178" t="str">
        <f>MID(ASC(名義人2),2,1)</f>
        <v/>
      </c>
      <c r="AT40" s="179"/>
      <c r="AU40" s="179"/>
      <c r="AV40" s="180"/>
      <c r="AW40" s="178" t="str">
        <f>MID(ASC(名義人2),3,1)</f>
        <v/>
      </c>
      <c r="AX40" s="179"/>
      <c r="AY40" s="179"/>
      <c r="AZ40" s="180"/>
      <c r="BA40" s="178" t="str">
        <f>MID(ASC(名義人2),4,1)</f>
        <v/>
      </c>
      <c r="BB40" s="179"/>
      <c r="BC40" s="179"/>
      <c r="BD40" s="180"/>
      <c r="BE40" s="178" t="str">
        <f>MID(ASC(名義人2),5,1)</f>
        <v/>
      </c>
      <c r="BF40" s="179"/>
      <c r="BG40" s="179"/>
      <c r="BH40" s="180"/>
      <c r="BI40" s="178" t="str">
        <f>MID(ASC(名義人2),6,1)</f>
        <v/>
      </c>
      <c r="BJ40" s="179"/>
      <c r="BK40" s="179"/>
      <c r="BL40" s="180"/>
      <c r="BM40" s="178" t="str">
        <f>MID(ASC(名義人2),7,1)</f>
        <v/>
      </c>
      <c r="BN40" s="179"/>
      <c r="BO40" s="179"/>
      <c r="BP40" s="180"/>
      <c r="BQ40" s="178" t="str">
        <f>MID(ASC(名義人2),8,1)</f>
        <v/>
      </c>
      <c r="BR40" s="179"/>
      <c r="BS40" s="179"/>
      <c r="BT40" s="180"/>
      <c r="BU40" s="178" t="str">
        <f>MID(ASC(名義人2),9,1)</f>
        <v/>
      </c>
      <c r="BV40" s="179"/>
      <c r="BW40" s="179"/>
      <c r="BX40" s="180"/>
      <c r="BY40" s="178" t="str">
        <f>MID(ASC(名義人2),10,1)</f>
        <v/>
      </c>
      <c r="BZ40" s="179"/>
      <c r="CA40" s="179"/>
      <c r="CB40" s="180"/>
      <c r="CC40" s="178" t="str">
        <f>MID(ASC(名義人2),11,1)</f>
        <v/>
      </c>
      <c r="CD40" s="179"/>
      <c r="CE40" s="179"/>
      <c r="CF40" s="180"/>
      <c r="CG40" s="178" t="str">
        <f>MID(ASC(名義人2),12,1)</f>
        <v/>
      </c>
      <c r="CH40" s="179"/>
      <c r="CI40" s="179"/>
      <c r="CJ40" s="180"/>
      <c r="CK40" s="178" t="str">
        <f>MID(ASC(名義人2),13,1)</f>
        <v/>
      </c>
      <c r="CL40" s="179"/>
      <c r="CM40" s="179"/>
      <c r="CN40" s="180"/>
      <c r="CO40" s="178" t="str">
        <f>MID(ASC(名義人2),14,1)</f>
        <v/>
      </c>
      <c r="CP40" s="179"/>
      <c r="CQ40" s="179"/>
      <c r="CR40" s="180"/>
      <c r="CS40" s="178" t="str">
        <f>MID(ASC(名義人2),15,1)</f>
        <v/>
      </c>
      <c r="CT40" s="179"/>
      <c r="CU40" s="179"/>
      <c r="CV40" s="180"/>
    </row>
    <row r="41" spans="2:102" ht="22.5" customHeight="1">
      <c r="R41" s="40" t="s">
        <v>59</v>
      </c>
      <c r="AO41" s="178" t="str">
        <f>MID(ASC(名義人2),16,1)</f>
        <v/>
      </c>
      <c r="AP41" s="179"/>
      <c r="AQ41" s="179"/>
      <c r="AR41" s="180"/>
      <c r="AS41" s="178" t="str">
        <f>MID(ASC(名義人2),17,1)</f>
        <v/>
      </c>
      <c r="AT41" s="179"/>
      <c r="AU41" s="179"/>
      <c r="AV41" s="180"/>
      <c r="AW41" s="178" t="str">
        <f>MID(ASC(名義人2),18,1)</f>
        <v/>
      </c>
      <c r="AX41" s="179"/>
      <c r="AY41" s="179"/>
      <c r="AZ41" s="180"/>
      <c r="BA41" s="178" t="str">
        <f>MID(ASC(名義人2),19,1)</f>
        <v/>
      </c>
      <c r="BB41" s="179"/>
      <c r="BC41" s="179"/>
      <c r="BD41" s="180"/>
      <c r="BE41" s="178" t="str">
        <f>MID(ASC(名義人2),20,1)</f>
        <v/>
      </c>
      <c r="BF41" s="179"/>
      <c r="BG41" s="179"/>
      <c r="BH41" s="180"/>
      <c r="BI41" s="178" t="str">
        <f>MID(ASC(名義人2),21,1)</f>
        <v/>
      </c>
      <c r="BJ41" s="179"/>
      <c r="BK41" s="179"/>
      <c r="BL41" s="180"/>
      <c r="BM41" s="178" t="str">
        <f>MID(ASC(名義人2),22,1)</f>
        <v/>
      </c>
      <c r="BN41" s="179"/>
      <c r="BO41" s="179"/>
      <c r="BP41" s="180"/>
      <c r="BQ41" s="178" t="str">
        <f>MID(ASC(名義人2),23,1)</f>
        <v/>
      </c>
      <c r="BR41" s="179"/>
      <c r="BS41" s="179"/>
      <c r="BT41" s="180"/>
      <c r="BU41" s="178" t="str">
        <f>MID(ASC(名義人2),24,1)</f>
        <v/>
      </c>
      <c r="BV41" s="179"/>
      <c r="BW41" s="179"/>
      <c r="BX41" s="180"/>
      <c r="BY41" s="178" t="str">
        <f>MID(ASC(名義人2),25,1)</f>
        <v/>
      </c>
      <c r="BZ41" s="179"/>
      <c r="CA41" s="179"/>
      <c r="CB41" s="180"/>
      <c r="CC41" s="178" t="str">
        <f>MID(ASC(名義人2),26,1)</f>
        <v/>
      </c>
      <c r="CD41" s="179"/>
      <c r="CE41" s="179"/>
      <c r="CF41" s="180"/>
      <c r="CG41" s="178" t="str">
        <f>MID(ASC(名義人2),27,1)</f>
        <v/>
      </c>
      <c r="CH41" s="179"/>
      <c r="CI41" s="179"/>
      <c r="CJ41" s="180"/>
      <c r="CK41" s="178" t="str">
        <f>MID(ASC(名義人2),28,1)</f>
        <v/>
      </c>
      <c r="CL41" s="179"/>
      <c r="CM41" s="179"/>
      <c r="CN41" s="180"/>
      <c r="CO41" s="178" t="str">
        <f>MID(ASC(名義人2),29,1)</f>
        <v/>
      </c>
      <c r="CP41" s="179"/>
      <c r="CQ41" s="179"/>
      <c r="CR41" s="180"/>
      <c r="CS41" s="178" t="str">
        <f>MID(ASC(名義人2),30,1)</f>
        <v/>
      </c>
      <c r="CT41" s="179"/>
      <c r="CU41" s="179"/>
      <c r="CV41" s="180"/>
    </row>
    <row r="42" spans="2:102">
      <c r="B42" s="33" t="s">
        <v>21</v>
      </c>
    </row>
    <row r="43" spans="2:102" ht="19.5" customHeight="1">
      <c r="B43" s="205" t="s">
        <v>60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 t="s">
        <v>61</v>
      </c>
      <c r="BD43" s="205"/>
      <c r="BE43" s="205"/>
      <c r="BF43" s="205"/>
      <c r="BG43" s="205"/>
      <c r="BH43" s="205"/>
      <c r="BI43" s="205"/>
      <c r="BJ43" s="205"/>
      <c r="BK43" s="205"/>
      <c r="BL43" s="205" t="s">
        <v>62</v>
      </c>
      <c r="BM43" s="205"/>
      <c r="BN43" s="205"/>
      <c r="BO43" s="205"/>
      <c r="BP43" s="205"/>
      <c r="BQ43" s="205"/>
      <c r="BR43" s="205"/>
      <c r="BS43" s="205"/>
      <c r="BT43" s="205"/>
      <c r="BU43" s="205"/>
      <c r="BV43" s="205"/>
      <c r="BW43" s="205"/>
      <c r="BX43" s="178" t="s">
        <v>63</v>
      </c>
      <c r="BY43" s="179"/>
      <c r="BZ43" s="179"/>
      <c r="CA43" s="179"/>
      <c r="CB43" s="179"/>
      <c r="CC43" s="179"/>
      <c r="CD43" s="179"/>
      <c r="CE43" s="179"/>
      <c r="CF43" s="179"/>
      <c r="CG43" s="179"/>
      <c r="CH43" s="179"/>
      <c r="CI43" s="179"/>
      <c r="CJ43" s="179"/>
      <c r="CK43" s="179"/>
      <c r="CL43" s="179"/>
      <c r="CM43" s="179"/>
      <c r="CN43" s="179"/>
      <c r="CO43" s="179"/>
      <c r="CP43" s="179"/>
      <c r="CQ43" s="179"/>
      <c r="CR43" s="179"/>
      <c r="CS43" s="179"/>
      <c r="CT43" s="179"/>
      <c r="CU43" s="179"/>
      <c r="CV43" s="179"/>
      <c r="CW43" s="179"/>
      <c r="CX43" s="180"/>
    </row>
    <row r="44" spans="2:102" ht="10.5" customHeight="1">
      <c r="B44" s="202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4"/>
      <c r="BC44" s="202"/>
      <c r="BD44" s="203"/>
      <c r="BE44" s="203"/>
      <c r="BF44" s="203"/>
      <c r="BG44" s="203"/>
      <c r="BH44" s="203"/>
      <c r="BI44" s="203"/>
      <c r="BJ44" s="203"/>
      <c r="BK44" s="204"/>
      <c r="BL44" s="199" t="s">
        <v>43</v>
      </c>
      <c r="BM44" s="200"/>
      <c r="BN44" s="200"/>
      <c r="BO44" s="200"/>
      <c r="BP44" s="200"/>
      <c r="BQ44" s="200"/>
      <c r="BR44" s="200"/>
      <c r="BS44" s="200"/>
      <c r="BT44" s="200"/>
      <c r="BU44" s="200"/>
      <c r="BV44" s="200"/>
      <c r="BW44" s="200"/>
      <c r="BX44" s="199" t="s">
        <v>39</v>
      </c>
      <c r="BY44" s="200"/>
      <c r="BZ44" s="201"/>
      <c r="CA44" s="199" t="s">
        <v>40</v>
      </c>
      <c r="CB44" s="200"/>
      <c r="CC44" s="201"/>
      <c r="CD44" s="199" t="s">
        <v>41</v>
      </c>
      <c r="CE44" s="200"/>
      <c r="CF44" s="201"/>
      <c r="CG44" s="199" t="s">
        <v>38</v>
      </c>
      <c r="CH44" s="200"/>
      <c r="CI44" s="201"/>
      <c r="CJ44" s="199" t="s">
        <v>42</v>
      </c>
      <c r="CK44" s="200"/>
      <c r="CL44" s="201"/>
      <c r="CM44" s="199" t="s">
        <v>40</v>
      </c>
      <c r="CN44" s="200"/>
      <c r="CO44" s="201"/>
      <c r="CP44" s="199" t="s">
        <v>41</v>
      </c>
      <c r="CQ44" s="200"/>
      <c r="CR44" s="201"/>
      <c r="CS44" s="199" t="s">
        <v>38</v>
      </c>
      <c r="CT44" s="200"/>
      <c r="CU44" s="201"/>
      <c r="CV44" s="199" t="s">
        <v>43</v>
      </c>
      <c r="CW44" s="200"/>
      <c r="CX44" s="201"/>
    </row>
    <row r="45" spans="2:102" ht="30" customHeight="1">
      <c r="B45" s="190" t="s">
        <v>65</v>
      </c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2"/>
      <c r="BC45" s="193" t="str">
        <f>IF(数量4="","",数量4)</f>
        <v/>
      </c>
      <c r="BD45" s="194"/>
      <c r="BE45" s="194"/>
      <c r="BF45" s="194"/>
      <c r="BG45" s="194"/>
      <c r="BH45" s="194"/>
      <c r="BI45" s="194"/>
      <c r="BJ45" s="194"/>
      <c r="BK45" s="195"/>
      <c r="BL45" s="196" t="str">
        <f>IF(単価4="","",単価4)</f>
        <v/>
      </c>
      <c r="BM45" s="197"/>
      <c r="BN45" s="197"/>
      <c r="BO45" s="197"/>
      <c r="BP45" s="197"/>
      <c r="BQ45" s="197"/>
      <c r="BR45" s="197"/>
      <c r="BS45" s="197"/>
      <c r="BT45" s="197"/>
      <c r="BU45" s="197"/>
      <c r="BV45" s="197"/>
      <c r="BW45" s="198"/>
      <c r="BX45" s="175" t="str">
        <f>IF(LEN(TEXT(金額4,"#######"))&gt;8,MID(TEXT(金額4,"#######"),LEN(TEXT(金額4,"#######"))-8,1),"")</f>
        <v/>
      </c>
      <c r="BY45" s="176"/>
      <c r="BZ45" s="177"/>
      <c r="CA45" s="175" t="str">
        <f>IF(LEN(TEXT(金額4,"#######"))&gt;7,MID(TEXT(金額4,"#######"),LEN(TEXT(金額4,"#######"))-7,1),"")</f>
        <v/>
      </c>
      <c r="CB45" s="176"/>
      <c r="CC45" s="177"/>
      <c r="CD45" s="175" t="str">
        <f>IF(LEN(TEXT(金額4,"#######"))&gt;6,MID(TEXT(金額4,"#######"),LEN(TEXT(金額4,"#######"))-6,1),"")</f>
        <v/>
      </c>
      <c r="CE45" s="176"/>
      <c r="CF45" s="177"/>
      <c r="CG45" s="175" t="str">
        <f>IF(LEN(TEXT(金額4,"#######"))&gt;5,MID(TEXT(金額4,"#######"),LEN(TEXT(金額4,"#######"))-5,1),"")</f>
        <v/>
      </c>
      <c r="CH45" s="176"/>
      <c r="CI45" s="177"/>
      <c r="CJ45" s="175" t="str">
        <f>IF(LEN(TEXT(金額4,"#######"))&gt;4,MID(TEXT(金額4,"#######"),LEN(TEXT(金額4,"#######"))-4,1),"")</f>
        <v/>
      </c>
      <c r="CK45" s="176"/>
      <c r="CL45" s="177"/>
      <c r="CM45" s="175" t="str">
        <f>IF(LEN(TEXT(金額4,"#######"))&gt;3,MID(TEXT(金額4,"#######"),LEN(TEXT(金額4,"#######"))-3,1),"")</f>
        <v/>
      </c>
      <c r="CN45" s="176"/>
      <c r="CO45" s="177"/>
      <c r="CP45" s="175" t="str">
        <f>IF(LEN(TEXT(金額4,"#######"))&gt;2,MID(TEXT(金額4,"#######"),LEN(TEXT(金額4,"#######"))-2,1),"")</f>
        <v/>
      </c>
      <c r="CQ45" s="176"/>
      <c r="CR45" s="177"/>
      <c r="CS45" s="175" t="str">
        <f>IF(LEN(TEXT(金額4,"#######"))&gt;1,MID(TEXT(金額4,"#######"),LEN(TEXT(金額4,"#######"))-1,1),"")</f>
        <v/>
      </c>
      <c r="CT45" s="176"/>
      <c r="CU45" s="177"/>
      <c r="CV45" s="175" t="str">
        <f>IF(LEN(TEXT(金額4,"#######"))&gt;0,MID(TEXT(金額4,"#######"),LEN(TEXT(金額4,"#######"))-0,1),"")</f>
        <v/>
      </c>
      <c r="CW45" s="176"/>
      <c r="CX45" s="177"/>
    </row>
    <row r="46" spans="2:102" ht="34.5" customHeight="1">
      <c r="B46" s="187" t="str">
        <f>IF(品名・件数5="","",品名・件数5)</f>
        <v/>
      </c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9"/>
      <c r="BC46" s="181" t="str">
        <f>IF(数量5="","",数量5)</f>
        <v/>
      </c>
      <c r="BD46" s="182"/>
      <c r="BE46" s="182"/>
      <c r="BF46" s="182"/>
      <c r="BG46" s="182"/>
      <c r="BH46" s="182"/>
      <c r="BI46" s="182"/>
      <c r="BJ46" s="182"/>
      <c r="BK46" s="183"/>
      <c r="BL46" s="184" t="str">
        <f>IF(単価5="","",単価5)</f>
        <v/>
      </c>
      <c r="BM46" s="185"/>
      <c r="BN46" s="185"/>
      <c r="BO46" s="185"/>
      <c r="BP46" s="185"/>
      <c r="BQ46" s="185"/>
      <c r="BR46" s="185"/>
      <c r="BS46" s="185"/>
      <c r="BT46" s="185"/>
      <c r="BU46" s="185"/>
      <c r="BV46" s="185"/>
      <c r="BW46" s="186"/>
      <c r="BX46" s="175" t="str">
        <f>IF(LEN(TEXT(金額5,"#######"))&gt;8,MID(TEXT(金額5,"#######"),LEN(TEXT(金額5,"#######"))-8,1),"")</f>
        <v/>
      </c>
      <c r="BY46" s="176"/>
      <c r="BZ46" s="177"/>
      <c r="CA46" s="175" t="str">
        <f>IF(LEN(TEXT(金額5,"#######"))&gt;7,MID(TEXT(金額5,"#######"),LEN(TEXT(金額5,"#######"))-7,1),"")</f>
        <v/>
      </c>
      <c r="CB46" s="176"/>
      <c r="CC46" s="177"/>
      <c r="CD46" s="175" t="str">
        <f>IF(LEN(TEXT(金額5,"#######"))&gt;6,MID(TEXT(金額5,"#######"),LEN(TEXT(金額5,"#######"))-6,1),"")</f>
        <v/>
      </c>
      <c r="CE46" s="176"/>
      <c r="CF46" s="177"/>
      <c r="CG46" s="175" t="str">
        <f>IF(LEN(TEXT(金額5,"#######"))&gt;5,MID(TEXT(金額5,"#######"),LEN(TEXT(金額5,"#######"))-5,1),"")</f>
        <v/>
      </c>
      <c r="CH46" s="176"/>
      <c r="CI46" s="177"/>
      <c r="CJ46" s="175" t="str">
        <f>IF(LEN(TEXT(金額5,"#######"))&gt;4,MID(TEXT(金額5,"#######"),LEN(TEXT(金額5,"#######"))-4,1),"")</f>
        <v/>
      </c>
      <c r="CK46" s="176"/>
      <c r="CL46" s="177"/>
      <c r="CM46" s="175" t="str">
        <f>IF(LEN(TEXT(金額5,"#######"))&gt;3,MID(TEXT(金額5,"#######"),LEN(TEXT(金額5,"#######"))-3,1),"")</f>
        <v/>
      </c>
      <c r="CN46" s="176"/>
      <c r="CO46" s="177"/>
      <c r="CP46" s="175" t="str">
        <f>IF(LEN(TEXT(金額5,"#######"))&gt;2,MID(TEXT(金額5,"#######"),LEN(TEXT(金額5,"#######"))-2,1),"")</f>
        <v/>
      </c>
      <c r="CQ46" s="176"/>
      <c r="CR46" s="177"/>
      <c r="CS46" s="175" t="str">
        <f>IF(LEN(TEXT(金額5,"#######"))&gt;1,MID(TEXT(金額5,"#######"),LEN(TEXT(金額5,"#######"))-1,1),"")</f>
        <v/>
      </c>
      <c r="CT46" s="176"/>
      <c r="CU46" s="177"/>
      <c r="CV46" s="175" t="str">
        <f>IF(LEN(TEXT(金額5,"#######"))&gt;0,MID(TEXT(金額5,"#######"),LEN(TEXT(金額5,"#######"))-0,1),"")</f>
        <v/>
      </c>
      <c r="CW46" s="176"/>
      <c r="CX46" s="177"/>
    </row>
    <row r="47" spans="2:102" ht="34.5" customHeight="1">
      <c r="B47" s="187" t="str">
        <f>IF(品名・件数6="","",品名・件数6)</f>
        <v/>
      </c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9"/>
      <c r="BC47" s="181" t="str">
        <f>IF(数量6="","",数量6)</f>
        <v/>
      </c>
      <c r="BD47" s="182"/>
      <c r="BE47" s="182"/>
      <c r="BF47" s="182"/>
      <c r="BG47" s="182"/>
      <c r="BH47" s="182"/>
      <c r="BI47" s="182"/>
      <c r="BJ47" s="182"/>
      <c r="BK47" s="183"/>
      <c r="BL47" s="184" t="str">
        <f>IF(単価6="","",単価6)</f>
        <v/>
      </c>
      <c r="BM47" s="185"/>
      <c r="BN47" s="185"/>
      <c r="BO47" s="185"/>
      <c r="BP47" s="185"/>
      <c r="BQ47" s="185"/>
      <c r="BR47" s="185"/>
      <c r="BS47" s="185"/>
      <c r="BT47" s="185"/>
      <c r="BU47" s="185"/>
      <c r="BV47" s="185"/>
      <c r="BW47" s="186"/>
      <c r="BX47" s="175" t="str">
        <f>IF(LEN(TEXT(金額6,"#######"))&gt;8,MID(TEXT(金額6,"#######"),LEN(TEXT(金額6,"#######"))-8,1),"")</f>
        <v/>
      </c>
      <c r="BY47" s="176"/>
      <c r="BZ47" s="177"/>
      <c r="CA47" s="175" t="str">
        <f>IF(LEN(TEXT(金額6,"#######"))&gt;7,MID(TEXT(金額6,"#######"),LEN(TEXT(金額6,"#######"))-7,1),"")</f>
        <v/>
      </c>
      <c r="CB47" s="176"/>
      <c r="CC47" s="177"/>
      <c r="CD47" s="175" t="str">
        <f>IF(LEN(TEXT(金額6,"#######"))&gt;6,MID(TEXT(金額6,"#######"),LEN(TEXT(金額6,"#######"))-6,1),"")</f>
        <v/>
      </c>
      <c r="CE47" s="176"/>
      <c r="CF47" s="177"/>
      <c r="CG47" s="175" t="str">
        <f>IF(LEN(TEXT(金額6,"#######"))&gt;5,MID(TEXT(金額6,"#######"),LEN(TEXT(金額6,"#######"))-5,1),"")</f>
        <v/>
      </c>
      <c r="CH47" s="176"/>
      <c r="CI47" s="177"/>
      <c r="CJ47" s="175" t="str">
        <f>IF(LEN(TEXT(金額6,"#######"))&gt;4,MID(TEXT(金額6,"#######"),LEN(TEXT(金額6,"#######"))-4,1),"")</f>
        <v/>
      </c>
      <c r="CK47" s="176"/>
      <c r="CL47" s="177"/>
      <c r="CM47" s="175" t="str">
        <f>IF(LEN(TEXT(金額6,"#######"))&gt;3,MID(TEXT(金額6,"#######"),LEN(TEXT(金額6,"#######"))-3,1),"")</f>
        <v/>
      </c>
      <c r="CN47" s="176"/>
      <c r="CO47" s="177"/>
      <c r="CP47" s="175" t="str">
        <f>IF(LEN(TEXT(金額6,"#######"))&gt;2,MID(TEXT(金額6,"#######"),LEN(TEXT(金額6,"#######"))-2,1),"")</f>
        <v/>
      </c>
      <c r="CQ47" s="176"/>
      <c r="CR47" s="177"/>
      <c r="CS47" s="175" t="str">
        <f>IF(LEN(TEXT(金額6,"#######"))&gt;1,MID(TEXT(金額6,"#######"),LEN(TEXT(金額6,"#######"))-1,1),"")</f>
        <v/>
      </c>
      <c r="CT47" s="176"/>
      <c r="CU47" s="177"/>
      <c r="CV47" s="175" t="str">
        <f>IF(LEN(TEXT(金額6,"#######"))&gt;0,MID(TEXT(金額6,"#######"),LEN(TEXT(金額6,"#######"))-0,1),"")</f>
        <v/>
      </c>
      <c r="CW47" s="176"/>
      <c r="CX47" s="177"/>
    </row>
    <row r="48" spans="2:102" ht="34.5" customHeight="1">
      <c r="B48" s="178" t="s">
        <v>64</v>
      </c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80"/>
      <c r="BC48" s="181" t="str">
        <f>合計数量2</f>
        <v/>
      </c>
      <c r="BD48" s="182"/>
      <c r="BE48" s="182"/>
      <c r="BF48" s="182"/>
      <c r="BG48" s="182"/>
      <c r="BH48" s="182"/>
      <c r="BI48" s="182"/>
      <c r="BJ48" s="182"/>
      <c r="BK48" s="183"/>
      <c r="BL48" s="184"/>
      <c r="BM48" s="185"/>
      <c r="BN48" s="185"/>
      <c r="BO48" s="185"/>
      <c r="BP48" s="185"/>
      <c r="BQ48" s="185"/>
      <c r="BR48" s="185"/>
      <c r="BS48" s="185"/>
      <c r="BT48" s="185"/>
      <c r="BU48" s="185"/>
      <c r="BV48" s="185"/>
      <c r="BW48" s="186"/>
      <c r="BX48" s="175" t="str">
        <f>IF(LEN(TEXT(合計金額2,"#######"))&gt;8,MID(TEXT(合計金額2,"#######"),LEN(TEXT(合計金額2,"#######"))-8,1),"")</f>
        <v/>
      </c>
      <c r="BY48" s="176"/>
      <c r="BZ48" s="177"/>
      <c r="CA48" s="175" t="str">
        <f>IF(LEN(TEXT(合計金額2,"#######"))&gt;7,MID(TEXT(合計金額2,"#######"),LEN(TEXT(合計金額2,"#######"))-7,1),"")</f>
        <v/>
      </c>
      <c r="CB48" s="176"/>
      <c r="CC48" s="177"/>
      <c r="CD48" s="175" t="str">
        <f>IF(LEN(TEXT(合計金額2,"#######"))&gt;6,MID(TEXT(合計金額2,"#######"),LEN(TEXT(合計金額2,"#######"))-6,1),"")</f>
        <v/>
      </c>
      <c r="CE48" s="176"/>
      <c r="CF48" s="177"/>
      <c r="CG48" s="175" t="str">
        <f>IF(LEN(TEXT(合計金額2,"#######"))&gt;5,MID(TEXT(合計金額2,"#######"),LEN(TEXT(合計金額2,"#######"))-5,1),"")</f>
        <v/>
      </c>
      <c r="CH48" s="176"/>
      <c r="CI48" s="177"/>
      <c r="CJ48" s="175" t="str">
        <f>IF(LEN(TEXT(合計金額2,"#######"))&gt;4,MID(TEXT(合計金額2,"#######"),LEN(TEXT(合計金額2,"#######"))-4,1),"")</f>
        <v/>
      </c>
      <c r="CK48" s="176"/>
      <c r="CL48" s="177"/>
      <c r="CM48" s="175" t="str">
        <f>IF(LEN(TEXT(合計金額2,"#######"))&gt;3,MID(TEXT(合計金額2,"#######"),LEN(TEXT(合計金額2,"#######"))-3,1),"")</f>
        <v/>
      </c>
      <c r="CN48" s="176"/>
      <c r="CO48" s="177"/>
      <c r="CP48" s="175" t="str">
        <f>IF(LEN(TEXT(合計金額2,"#######"))&gt;2,MID(TEXT(合計金額2,"#######"),LEN(TEXT(合計金額2,"#######"))-2,1),"")</f>
        <v/>
      </c>
      <c r="CQ48" s="176"/>
      <c r="CR48" s="177"/>
      <c r="CS48" s="175" t="str">
        <f>IF(LEN(TEXT(合計金額2,"#######"))&gt;1,MID(TEXT(合計金額2,"#######"),LEN(TEXT(合計金額2,"#######"))-1,1),"")</f>
        <v/>
      </c>
      <c r="CT48" s="176"/>
      <c r="CU48" s="177"/>
      <c r="CV48" s="175" t="str">
        <f>IF(LEN(TEXT(合計金額2,"#######"))&gt;0,MID(TEXT(合計金額2,"#######"),LEN(TEXT(合計金額2,"#######"))-0,1),"")</f>
        <v/>
      </c>
      <c r="CW48" s="176"/>
      <c r="CX48" s="177"/>
    </row>
    <row r="49" ht="22.5" customHeight="1"/>
  </sheetData>
  <sheetProtection selectLockedCells="1"/>
  <mergeCells count="274">
    <mergeCell ref="BB3:BG3"/>
    <mergeCell ref="BH3:BM3"/>
    <mergeCell ref="BN3:BS3"/>
    <mergeCell ref="BT3:BY3"/>
    <mergeCell ref="BZ3:CE3"/>
    <mergeCell ref="CF3:CK3"/>
    <mergeCell ref="C2:AB2"/>
    <mergeCell ref="L3:AC4"/>
    <mergeCell ref="AD3:AI3"/>
    <mergeCell ref="AJ3:AO3"/>
    <mergeCell ref="AP3:AU3"/>
    <mergeCell ref="AV3:BA3"/>
    <mergeCell ref="AD4:AI4"/>
    <mergeCell ref="AJ4:AO4"/>
    <mergeCell ref="AP4:AU4"/>
    <mergeCell ref="AV4:BA4"/>
    <mergeCell ref="D6:J6"/>
    <mergeCell ref="K6:AE6"/>
    <mergeCell ref="AO6:BB6"/>
    <mergeCell ref="AN8:AZ8"/>
    <mergeCell ref="BB8:CX8"/>
    <mergeCell ref="AN9:AZ9"/>
    <mergeCell ref="BB9:CX9"/>
    <mergeCell ref="BB4:BG4"/>
    <mergeCell ref="BH4:BM4"/>
    <mergeCell ref="BN4:BS4"/>
    <mergeCell ref="BT4:BY4"/>
    <mergeCell ref="BZ4:CE4"/>
    <mergeCell ref="CF4:CK4"/>
    <mergeCell ref="G13:AB13"/>
    <mergeCell ref="AE13:AW13"/>
    <mergeCell ref="AZ13:BA13"/>
    <mergeCell ref="BB13:BG13"/>
    <mergeCell ref="BS13:BV13"/>
    <mergeCell ref="BW13:BZ13"/>
    <mergeCell ref="CA13:CD13"/>
    <mergeCell ref="CE13:CH13"/>
    <mergeCell ref="CI13:CL13"/>
    <mergeCell ref="CO15:CR15"/>
    <mergeCell ref="CS15:CV15"/>
    <mergeCell ref="BU15:BX15"/>
    <mergeCell ref="BY15:CB15"/>
    <mergeCell ref="CC15:CF15"/>
    <mergeCell ref="CG15:CJ15"/>
    <mergeCell ref="AN10:AZ10"/>
    <mergeCell ref="BB10:CR10"/>
    <mergeCell ref="BG11:CJ11"/>
    <mergeCell ref="CM13:CP13"/>
    <mergeCell ref="CQ13:CT13"/>
    <mergeCell ref="BM15:BP15"/>
    <mergeCell ref="BQ15:BT15"/>
    <mergeCell ref="AO15:AR15"/>
    <mergeCell ref="AS15:AV15"/>
    <mergeCell ref="AW15:AZ15"/>
    <mergeCell ref="BA15:BD15"/>
    <mergeCell ref="BE15:BH15"/>
    <mergeCell ref="BI15:BL15"/>
    <mergeCell ref="CK15:CN15"/>
    <mergeCell ref="CO16:CR16"/>
    <mergeCell ref="CS16:CV16"/>
    <mergeCell ref="B18:BB18"/>
    <mergeCell ref="BC18:BK18"/>
    <mergeCell ref="BL18:BW18"/>
    <mergeCell ref="BX18:CX18"/>
    <mergeCell ref="BQ16:BT16"/>
    <mergeCell ref="BU16:BX16"/>
    <mergeCell ref="BY16:CB16"/>
    <mergeCell ref="CC16:CF16"/>
    <mergeCell ref="CG16:CJ16"/>
    <mergeCell ref="CK16:CN16"/>
    <mergeCell ref="AO16:AR16"/>
    <mergeCell ref="AS16:AV16"/>
    <mergeCell ref="AW16:AZ16"/>
    <mergeCell ref="BA16:BD16"/>
    <mergeCell ref="BE16:BH16"/>
    <mergeCell ref="BI16:BL16"/>
    <mergeCell ref="BM16:BP16"/>
    <mergeCell ref="CG19:CI19"/>
    <mergeCell ref="CJ19:CL19"/>
    <mergeCell ref="CM19:CO19"/>
    <mergeCell ref="CP19:CR19"/>
    <mergeCell ref="CS19:CU19"/>
    <mergeCell ref="CV19:CX19"/>
    <mergeCell ref="B19:BB19"/>
    <mergeCell ref="BC19:BK19"/>
    <mergeCell ref="BL19:BW19"/>
    <mergeCell ref="BX19:BZ19"/>
    <mergeCell ref="CA19:CC19"/>
    <mergeCell ref="CD19:CF19"/>
    <mergeCell ref="CG20:CI20"/>
    <mergeCell ref="CJ20:CL20"/>
    <mergeCell ref="CM20:CO20"/>
    <mergeCell ref="CP20:CR20"/>
    <mergeCell ref="CS20:CU20"/>
    <mergeCell ref="CV20:CX20"/>
    <mergeCell ref="B20:BB20"/>
    <mergeCell ref="BC20:BK20"/>
    <mergeCell ref="BL20:BW20"/>
    <mergeCell ref="BX20:BZ20"/>
    <mergeCell ref="CA20:CC20"/>
    <mergeCell ref="CD20:CF20"/>
    <mergeCell ref="CG21:CI21"/>
    <mergeCell ref="CJ21:CL21"/>
    <mergeCell ref="CM21:CO21"/>
    <mergeCell ref="CP21:CR21"/>
    <mergeCell ref="CS21:CU21"/>
    <mergeCell ref="CV21:CX21"/>
    <mergeCell ref="B21:BB21"/>
    <mergeCell ref="BC21:BK21"/>
    <mergeCell ref="BL21:BW21"/>
    <mergeCell ref="BX21:BZ21"/>
    <mergeCell ref="CA21:CC21"/>
    <mergeCell ref="CD21:CF21"/>
    <mergeCell ref="CG22:CI22"/>
    <mergeCell ref="CJ22:CL22"/>
    <mergeCell ref="CM22:CO22"/>
    <mergeCell ref="CP22:CR22"/>
    <mergeCell ref="CS22:CU22"/>
    <mergeCell ref="CV22:CX22"/>
    <mergeCell ref="B22:BB22"/>
    <mergeCell ref="BC22:BK22"/>
    <mergeCell ref="BL22:BW22"/>
    <mergeCell ref="BX22:BZ22"/>
    <mergeCell ref="CA22:CC22"/>
    <mergeCell ref="CD22:CF22"/>
    <mergeCell ref="CG23:CI23"/>
    <mergeCell ref="CJ23:CL23"/>
    <mergeCell ref="CM23:CO23"/>
    <mergeCell ref="CP23:CR23"/>
    <mergeCell ref="CS23:CU23"/>
    <mergeCell ref="CV23:CX23"/>
    <mergeCell ref="B23:BB23"/>
    <mergeCell ref="BC23:BK23"/>
    <mergeCell ref="BL23:BW23"/>
    <mergeCell ref="BX23:BZ23"/>
    <mergeCell ref="CA23:CC23"/>
    <mergeCell ref="CD23:CF23"/>
    <mergeCell ref="BB28:BG28"/>
    <mergeCell ref="BH28:BM28"/>
    <mergeCell ref="BN28:BS28"/>
    <mergeCell ref="BT28:BY28"/>
    <mergeCell ref="BZ28:CE28"/>
    <mergeCell ref="CF28:CK28"/>
    <mergeCell ref="C27:AB27"/>
    <mergeCell ref="L28:AC29"/>
    <mergeCell ref="AD28:AI28"/>
    <mergeCell ref="AJ28:AO28"/>
    <mergeCell ref="AP28:AU28"/>
    <mergeCell ref="AV28:BA28"/>
    <mergeCell ref="AD29:AI29"/>
    <mergeCell ref="AJ29:AO29"/>
    <mergeCell ref="AP29:AU29"/>
    <mergeCell ref="AV29:BA29"/>
    <mergeCell ref="D31:J31"/>
    <mergeCell ref="K31:AE31"/>
    <mergeCell ref="AO31:BB31"/>
    <mergeCell ref="AN33:AZ33"/>
    <mergeCell ref="BB33:CX33"/>
    <mergeCell ref="AN34:AZ34"/>
    <mergeCell ref="BB34:CX34"/>
    <mergeCell ref="BB29:BG29"/>
    <mergeCell ref="BH29:BM29"/>
    <mergeCell ref="BN29:BS29"/>
    <mergeCell ref="BT29:BY29"/>
    <mergeCell ref="BZ29:CE29"/>
    <mergeCell ref="CF29:CK29"/>
    <mergeCell ref="G38:AB38"/>
    <mergeCell ref="AE38:AW38"/>
    <mergeCell ref="AZ38:BA38"/>
    <mergeCell ref="BB38:BG38"/>
    <mergeCell ref="BS38:BV38"/>
    <mergeCell ref="BW38:BZ38"/>
    <mergeCell ref="CA38:CD38"/>
    <mergeCell ref="CE38:CH38"/>
    <mergeCell ref="CI38:CL38"/>
    <mergeCell ref="CO40:CR40"/>
    <mergeCell ref="CS40:CV40"/>
    <mergeCell ref="BU40:BX40"/>
    <mergeCell ref="BY40:CB40"/>
    <mergeCell ref="CC40:CF40"/>
    <mergeCell ref="CG40:CJ40"/>
    <mergeCell ref="AN35:AZ35"/>
    <mergeCell ref="BB35:CR35"/>
    <mergeCell ref="BG36:CJ36"/>
    <mergeCell ref="CM38:CP38"/>
    <mergeCell ref="CQ38:CT38"/>
    <mergeCell ref="BM40:BP40"/>
    <mergeCell ref="BQ40:BT40"/>
    <mergeCell ref="AO40:AR40"/>
    <mergeCell ref="AS40:AV40"/>
    <mergeCell ref="AW40:AZ40"/>
    <mergeCell ref="BA40:BD40"/>
    <mergeCell ref="BE40:BH40"/>
    <mergeCell ref="BI40:BL40"/>
    <mergeCell ref="CK40:CN40"/>
    <mergeCell ref="CO41:CR41"/>
    <mergeCell ref="CS41:CV41"/>
    <mergeCell ref="B43:BB43"/>
    <mergeCell ref="BC43:BK43"/>
    <mergeCell ref="BL43:BW43"/>
    <mergeCell ref="BX43:CX43"/>
    <mergeCell ref="BQ41:BT41"/>
    <mergeCell ref="BU41:BX41"/>
    <mergeCell ref="BY41:CB41"/>
    <mergeCell ref="CC41:CF41"/>
    <mergeCell ref="CG41:CJ41"/>
    <mergeCell ref="CK41:CN41"/>
    <mergeCell ref="AO41:AR41"/>
    <mergeCell ref="AS41:AV41"/>
    <mergeCell ref="AW41:AZ41"/>
    <mergeCell ref="BA41:BD41"/>
    <mergeCell ref="BE41:BH41"/>
    <mergeCell ref="BI41:BL41"/>
    <mergeCell ref="BM41:BP41"/>
    <mergeCell ref="CG44:CI44"/>
    <mergeCell ref="CJ44:CL44"/>
    <mergeCell ref="CM44:CO44"/>
    <mergeCell ref="CP44:CR44"/>
    <mergeCell ref="CS44:CU44"/>
    <mergeCell ref="CV44:CX44"/>
    <mergeCell ref="B44:BB44"/>
    <mergeCell ref="BC44:BK44"/>
    <mergeCell ref="BL44:BW44"/>
    <mergeCell ref="BX44:BZ44"/>
    <mergeCell ref="CA44:CC44"/>
    <mergeCell ref="CD44:CF44"/>
    <mergeCell ref="CG45:CI45"/>
    <mergeCell ref="CJ45:CL45"/>
    <mergeCell ref="CM45:CO45"/>
    <mergeCell ref="CP45:CR45"/>
    <mergeCell ref="CS45:CU45"/>
    <mergeCell ref="CV45:CX45"/>
    <mergeCell ref="B45:BB45"/>
    <mergeCell ref="BC45:BK45"/>
    <mergeCell ref="BL45:BW45"/>
    <mergeCell ref="BX45:BZ45"/>
    <mergeCell ref="CA45:CC45"/>
    <mergeCell ref="CD45:CF45"/>
    <mergeCell ref="CG46:CI46"/>
    <mergeCell ref="CJ46:CL46"/>
    <mergeCell ref="CM46:CO46"/>
    <mergeCell ref="CP46:CR46"/>
    <mergeCell ref="CS46:CU46"/>
    <mergeCell ref="CV46:CX46"/>
    <mergeCell ref="B46:BB46"/>
    <mergeCell ref="BC46:BK46"/>
    <mergeCell ref="BL46:BW46"/>
    <mergeCell ref="BX46:BZ46"/>
    <mergeCell ref="CA46:CC46"/>
    <mergeCell ref="CD46:CF46"/>
    <mergeCell ref="CG47:CI47"/>
    <mergeCell ref="CJ47:CL47"/>
    <mergeCell ref="CM47:CO47"/>
    <mergeCell ref="CP47:CR47"/>
    <mergeCell ref="CS47:CU47"/>
    <mergeCell ref="CV47:CX47"/>
    <mergeCell ref="B47:BB47"/>
    <mergeCell ref="BC47:BK47"/>
    <mergeCell ref="BL47:BW47"/>
    <mergeCell ref="BX47:BZ47"/>
    <mergeCell ref="CA47:CC47"/>
    <mergeCell ref="CD47:CF47"/>
    <mergeCell ref="CG48:CI48"/>
    <mergeCell ref="CJ48:CL48"/>
    <mergeCell ref="CM48:CO48"/>
    <mergeCell ref="CP48:CR48"/>
    <mergeCell ref="CS48:CU48"/>
    <mergeCell ref="CV48:CX48"/>
    <mergeCell ref="B48:BB48"/>
    <mergeCell ref="BC48:BK48"/>
    <mergeCell ref="BL48:BW48"/>
    <mergeCell ref="BX48:BZ48"/>
    <mergeCell ref="CA48:CC48"/>
    <mergeCell ref="CD48:CF48"/>
  </mergeCells>
  <phoneticPr fontId="3"/>
  <dataValidations count="2">
    <dataValidation imeMode="halfKatakana" allowBlank="1" showInputMessage="1" showErrorMessage="1" sqref="AO15:CV16 AO40:CV41" xr:uid="{00000000-0002-0000-0700-000000000000}"/>
    <dataValidation imeMode="hiragana" allowBlank="1" showInputMessage="1" showErrorMessage="1" sqref="AD13:AE13 BB8:CX8 G13:V13 B45:BB47 BB10:CR10 BB35:CR35 BB33:CX33 AD38:AE38 G38:V38 B20:BB22" xr:uid="{00000000-0002-0000-0700-000001000000}"/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85" orientation="portrait" blackAndWhite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x G 1 + V L 9 8 R Z S k A A A A 9 g A A A B I A H A B D b 2 5 m a W c v U G F j a 2 F n Z S 5 4 b W w g o h g A K K A U A A A A A A A A A A A A A A A A A A A A A A A A A A A A h Y + x D o I w G I R f h X S n L X U x 5 K c M b k Y S E h P j 2 p Q K V W g N L Z Z 3 c / C R f A U x i r o 5 3 t 1 3 y d 3 9 e o N 8 7 N r o o n q n r c l Q g i m K l J G 2 0 q b O 0 O A P 8 R L l H E o h T 6 J W 0 Q Q b l 4 5 O Z 6 j x / p w S E k L A Y Y F t X x N G a U L 2 x W Y r G 9 W J W B v n h Z E K f V r V / x b i s H u N 4 Q w n l G F G p 0 1 A Z h M K b b 4 A m 7 J n + m P C a m j 9 0 C t + F P G 6 B D J L I O 8 P / A F Q S w M E F A A C A A g A x G 1 +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R t f l Q o i k e 4 D g A A A B E A A A A T A B w A R m 9 y b X V s Y X M v U 2 V j d G l v b j E u b S C i G A A o o B Q A A A A A A A A A A A A A A A A A A A A A A A A A A A A r T k 0 u y c z P U w i G 0 I b W A F B L A Q I t A B Q A A g A I A M R t f l S / f E W U p A A A A P Y A A A A S A A A A A A A A A A A A A A A A A A A A A A B D b 2 5 m a W c v U G F j a 2 F n Z S 5 4 b W x Q S w E C L Q A U A A I A C A D E b X 5 U D 8 r p q 6 Q A A A D p A A A A E w A A A A A A A A A A A A A A A A D w A A A A W 0 N v b n R l b n R f V H l w Z X N d L n h t b F B L A Q I t A B Q A A g A I A M R t f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q B 5 C L S j s k T I r f X B r R L 5 M l A A A A A A I A A A A A A A N m A A D A A A A A E A A A A G D 3 / S B 4 S A 4 c C r m W / M h 1 q k I A A A A A B I A A A K A A A A A Q A A A A 1 U 9 4 d f m Z y y Z I u O w p 7 G h 8 Y 1 A A A A D U R Y X I + N F i 8 Q e o y N o D D i 2 k R A P S N K K P I A I r j / g R A K 3 P f w o E C 2 N G c 9 K Q j U n 9 2 K z X + H 8 L w n K P x U + c / L A C m L s b w v 2 V y z K 1 i P P d A w S Y 9 8 M l Y 7 r x 2 R Q A A A C 8 a H y 4 l L n Y b R C V Q v q l l f b 2 a I m 0 / w = = < / D a t a M a s h u p > 
</file>

<file path=customXml/itemProps1.xml><?xml version="1.0" encoding="utf-8"?>
<ds:datastoreItem xmlns:ds="http://schemas.openxmlformats.org/officeDocument/2006/customXml" ds:itemID="{ABA0ADA1-A0EA-4885-902E-0F955A94AC1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表紙</vt:lpstr>
      <vt:lpstr>計画書</vt:lpstr>
      <vt:lpstr>名簿</vt:lpstr>
      <vt:lpstr>報告書</vt:lpstr>
      <vt:lpstr>受付簿</vt:lpstr>
      <vt:lpstr>記録簿</vt:lpstr>
      <vt:lpstr>請求書</vt:lpstr>
      <vt:lpstr>記録簿!Print_Area</vt:lpstr>
      <vt:lpstr>計画書!Print_Area</vt:lpstr>
      <vt:lpstr>表紙!Print_Area</vt:lpstr>
      <vt:lpstr>報告書!Print_Area</vt:lpstr>
      <vt:lpstr>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matsutaka</dc:creator>
  <cp:lastModifiedBy>小林　美侑</cp:lastModifiedBy>
  <cp:lastPrinted>2023-05-12T07:15:26Z</cp:lastPrinted>
  <dcterms:created xsi:type="dcterms:W3CDTF">2004-01-16T04:25:43Z</dcterms:created>
  <dcterms:modified xsi:type="dcterms:W3CDTF">2023-05-12T07:15:28Z</dcterms:modified>
</cp:coreProperties>
</file>